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4\"/>
    </mc:Choice>
  </mc:AlternateContent>
  <xr:revisionPtr revIDLastSave="0" documentId="13_ncr:1_{C5995770-C711-4970-8366-0987E1119598}" xr6:coauthVersionLast="47" xr6:coauthVersionMax="47" xr10:uidLastSave="{00000000-0000-0000-0000-000000000000}"/>
  <workbookProtection workbookAlgorithmName="SHA-512" workbookHashValue="y7WepQr5VH5AbnGc1W/7hm7VjDMMJ4f1ASdjNp29syShLSjWIGGUn0nnAX5sgN9Yp3vO65DvdDXwaIs4I0jJKw==" workbookSaltValue="ir6FichX5W6xZcePRiGHNA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" i="18" l="1"/>
  <c r="A82" i="18"/>
  <c r="A81" i="18"/>
  <c r="I60" i="10"/>
  <c r="I61" i="10"/>
  <c r="I62" i="10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I30" i="10"/>
  <c r="I31" i="10"/>
  <c r="I32" i="10"/>
  <c r="A30" i="10"/>
  <c r="A31" i="10"/>
  <c r="A32" i="10"/>
  <c r="A30" i="16"/>
  <c r="A31" i="16"/>
  <c r="A59" i="16"/>
  <c r="A29" i="14"/>
  <c r="A30" i="14"/>
  <c r="A58" i="14"/>
  <c r="A78" i="18"/>
  <c r="A79" i="18"/>
  <c r="A80" i="18"/>
  <c r="I57" i="10"/>
  <c r="I58" i="10"/>
  <c r="I59" i="10"/>
  <c r="A57" i="10"/>
  <c r="A58" i="10"/>
  <c r="A59" i="10"/>
  <c r="A56" i="16"/>
  <c r="A57" i="16"/>
  <c r="A58" i="16"/>
  <c r="A55" i="14"/>
  <c r="A56" i="14"/>
  <c r="A57" i="14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3" i="10"/>
  <c r="I34" i="10"/>
  <c r="I35" i="10"/>
  <c r="I36" i="10"/>
  <c r="I37" i="10"/>
  <c r="I38" i="10"/>
  <c r="I39" i="10"/>
  <c r="I40" i="10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10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C9" i="21" l="1"/>
  <c r="B9" i="21"/>
  <c r="E9" i="21"/>
  <c r="D9" i="21"/>
  <c r="E17" i="21"/>
  <c r="D17" i="21"/>
  <c r="C17" i="21"/>
  <c r="B17" i="21"/>
  <c r="E16" i="21"/>
  <c r="D16" i="21"/>
  <c r="C16" i="21"/>
  <c r="B16" i="21"/>
  <c r="E13" i="21"/>
  <c r="D13" i="21"/>
  <c r="C13" i="21"/>
  <c r="B13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B16" i="11" l="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9" i="2"/>
  <c r="E9" i="2"/>
  <c r="D9" i="2"/>
  <c r="I9" i="2"/>
  <c r="K9" i="2"/>
  <c r="C9" i="2"/>
  <c r="J9" i="2"/>
  <c r="B9" i="2"/>
  <c r="H9" i="2"/>
  <c r="G9" i="2"/>
  <c r="F17" i="2"/>
  <c r="E17" i="2"/>
  <c r="C17" i="2"/>
  <c r="D17" i="2"/>
  <c r="K17" i="2"/>
  <c r="J17" i="2"/>
  <c r="B17" i="2"/>
  <c r="H17" i="2"/>
  <c r="I17" i="2"/>
  <c r="G17" i="2"/>
  <c r="G17" i="12"/>
  <c r="C17" i="12"/>
  <c r="F17" i="12"/>
  <c r="B17" i="12"/>
  <c r="D17" i="12"/>
  <c r="E17" i="12"/>
  <c r="B17" i="8"/>
  <c r="F17" i="8"/>
  <c r="G17" i="8"/>
  <c r="C17" i="8"/>
  <c r="D17" i="8"/>
  <c r="E17" i="8"/>
  <c r="D10" i="2"/>
  <c r="G16" i="12"/>
  <c r="F16" i="12"/>
  <c r="E16" i="12"/>
  <c r="D16" i="12"/>
  <c r="C16" i="12"/>
  <c r="B16" i="12"/>
  <c r="E16" i="8"/>
  <c r="D16" i="8"/>
  <c r="C16" i="8"/>
  <c r="B16" i="8"/>
  <c r="F16" i="8"/>
  <c r="G16" i="8"/>
  <c r="K16" i="2"/>
  <c r="C16" i="2"/>
  <c r="B16" i="2"/>
  <c r="J16" i="2"/>
  <c r="I16" i="2"/>
  <c r="H16" i="2"/>
  <c r="G16" i="2"/>
  <c r="F16" i="2"/>
  <c r="E16" i="2"/>
  <c r="D16" i="2"/>
  <c r="H26" i="2"/>
  <c r="H19" i="2"/>
  <c r="H8" i="2"/>
  <c r="J24" i="2"/>
  <c r="K21" i="2"/>
  <c r="J15" i="2"/>
  <c r="K12" i="2"/>
  <c r="I10" i="2"/>
  <c r="H25" i="2"/>
  <c r="H18" i="2"/>
  <c r="K26" i="2"/>
  <c r="I24" i="2"/>
  <c r="J21" i="2"/>
  <c r="K19" i="2"/>
  <c r="I15" i="2"/>
  <c r="J12" i="2"/>
  <c r="K8" i="2"/>
  <c r="H10" i="2"/>
  <c r="H24" i="2"/>
  <c r="H15" i="2"/>
  <c r="J26" i="2"/>
  <c r="K23" i="2"/>
  <c r="I21" i="2"/>
  <c r="J19" i="2"/>
  <c r="K14" i="2"/>
  <c r="I12" i="2"/>
  <c r="J8" i="2"/>
  <c r="J10" i="2"/>
  <c r="H23" i="2"/>
  <c r="H14" i="2"/>
  <c r="I26" i="2"/>
  <c r="J23" i="2"/>
  <c r="K20" i="2"/>
  <c r="I19" i="2"/>
  <c r="J14" i="2"/>
  <c r="K11" i="2"/>
  <c r="I8" i="2"/>
  <c r="K15" i="2"/>
  <c r="H22" i="2"/>
  <c r="H13" i="2"/>
  <c r="K25" i="2"/>
  <c r="I23" i="2"/>
  <c r="J20" i="2"/>
  <c r="K18" i="2"/>
  <c r="I14" i="2"/>
  <c r="J11" i="2"/>
  <c r="K7" i="2"/>
  <c r="I22" i="2"/>
  <c r="H21" i="2"/>
  <c r="H12" i="2"/>
  <c r="J25" i="2"/>
  <c r="K22" i="2"/>
  <c r="I20" i="2"/>
  <c r="J18" i="2"/>
  <c r="K13" i="2"/>
  <c r="I11" i="2"/>
  <c r="J7" i="2"/>
  <c r="K24" i="2"/>
  <c r="H7" i="2"/>
  <c r="H20" i="2"/>
  <c r="H11" i="2"/>
  <c r="I25" i="2"/>
  <c r="J22" i="2"/>
  <c r="I18" i="2"/>
  <c r="J13" i="2"/>
  <c r="K10" i="2"/>
  <c r="I7" i="2"/>
  <c r="I13" i="2"/>
  <c r="F26" i="2"/>
  <c r="F22" i="2"/>
  <c r="F14" i="2"/>
  <c r="F10" i="2"/>
  <c r="F20" i="2"/>
  <c r="F11" i="2"/>
  <c r="G25" i="2"/>
  <c r="G13" i="2"/>
  <c r="G8" i="2"/>
  <c r="G14" i="2"/>
  <c r="E26" i="2"/>
  <c r="G23" i="2"/>
  <c r="E22" i="2"/>
  <c r="G20" i="2"/>
  <c r="G15" i="2"/>
  <c r="E14" i="2"/>
  <c r="G11" i="2"/>
  <c r="E10" i="2"/>
  <c r="F23" i="2"/>
  <c r="F15" i="2"/>
  <c r="F18" i="2"/>
  <c r="E24" i="2"/>
  <c r="E18" i="2"/>
  <c r="E12" i="2"/>
  <c r="E19" i="2"/>
  <c r="G24" i="2"/>
  <c r="E23" i="2"/>
  <c r="E20" i="2"/>
  <c r="G18" i="2"/>
  <c r="E15" i="2"/>
  <c r="G12" i="2"/>
  <c r="E11" i="2"/>
  <c r="G7" i="2"/>
  <c r="F24" i="2"/>
  <c r="F12" i="2"/>
  <c r="F7" i="2"/>
  <c r="G21" i="2"/>
  <c r="G19" i="2"/>
  <c r="E13" i="2"/>
  <c r="G10" i="2"/>
  <c r="F25" i="2"/>
  <c r="F21" i="2"/>
  <c r="F19" i="2"/>
  <c r="F13" i="2"/>
  <c r="F8" i="2"/>
  <c r="G26" i="2"/>
  <c r="E25" i="2"/>
  <c r="G22" i="2"/>
  <c r="E21" i="2"/>
  <c r="E8" i="2"/>
  <c r="B13" i="2"/>
  <c r="D13" i="2"/>
  <c r="C13" i="2"/>
  <c r="G13" i="12"/>
  <c r="F13" i="12"/>
  <c r="C13" i="12"/>
  <c r="E13" i="12"/>
  <c r="D13" i="12"/>
  <c r="B13" i="12"/>
  <c r="G13" i="8"/>
  <c r="F13" i="8"/>
  <c r="E13" i="8"/>
  <c r="D13" i="8"/>
  <c r="C13" i="8"/>
  <c r="B13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K16" i="1" l="1"/>
  <c r="J16" i="1"/>
  <c r="I16" i="1"/>
  <c r="C16" i="1"/>
  <c r="H16" i="1"/>
  <c r="G16" i="1"/>
  <c r="F16" i="1"/>
  <c r="E16" i="1"/>
  <c r="B16" i="1"/>
  <c r="D16" i="1"/>
  <c r="K32" i="1"/>
  <c r="J32" i="1"/>
  <c r="I32" i="1"/>
  <c r="J7" i="1"/>
  <c r="K31" i="1"/>
  <c r="I29" i="1"/>
  <c r="J26" i="1"/>
  <c r="K23" i="1"/>
  <c r="I21" i="1"/>
  <c r="J18" i="1"/>
  <c r="K14" i="1"/>
  <c r="I12" i="1"/>
  <c r="J9" i="1"/>
  <c r="I27" i="1"/>
  <c r="K12" i="1"/>
  <c r="I24" i="1"/>
  <c r="J12" i="1"/>
  <c r="J31" i="1"/>
  <c r="K28" i="1"/>
  <c r="I26" i="1"/>
  <c r="J23" i="1"/>
  <c r="K20" i="1"/>
  <c r="I18" i="1"/>
  <c r="J14" i="1"/>
  <c r="K11" i="1"/>
  <c r="I9" i="1"/>
  <c r="J24" i="1"/>
  <c r="J15" i="1"/>
  <c r="K26" i="1"/>
  <c r="K9" i="1"/>
  <c r="I31" i="1"/>
  <c r="J28" i="1"/>
  <c r="K25" i="1"/>
  <c r="I23" i="1"/>
  <c r="J20" i="1"/>
  <c r="K17" i="1"/>
  <c r="I14" i="1"/>
  <c r="J11" i="1"/>
  <c r="K8" i="1"/>
  <c r="I28" i="1"/>
  <c r="J25" i="1"/>
  <c r="K22" i="1"/>
  <c r="I20" i="1"/>
  <c r="J17" i="1"/>
  <c r="K13" i="1"/>
  <c r="I11" i="1"/>
  <c r="J8" i="1"/>
  <c r="K27" i="1"/>
  <c r="I25" i="1"/>
  <c r="J22" i="1"/>
  <c r="K19" i="1"/>
  <c r="I17" i="1"/>
  <c r="J13" i="1"/>
  <c r="K10" i="1"/>
  <c r="I8" i="1"/>
  <c r="I30" i="1"/>
  <c r="J27" i="1"/>
  <c r="K24" i="1"/>
  <c r="I22" i="1"/>
  <c r="J19" i="1"/>
  <c r="K15" i="1"/>
  <c r="I13" i="1"/>
  <c r="J10" i="1"/>
  <c r="K7" i="1"/>
  <c r="K29" i="1"/>
  <c r="K21" i="1"/>
  <c r="I19" i="1"/>
  <c r="I10" i="1"/>
  <c r="I7" i="1"/>
  <c r="J29" i="1"/>
  <c r="J21" i="1"/>
  <c r="K18" i="1"/>
  <c r="I15" i="1"/>
  <c r="K30" i="1"/>
  <c r="J30" i="1"/>
  <c r="G30" i="1"/>
  <c r="G23" i="1"/>
  <c r="G19" i="1"/>
  <c r="G14" i="1"/>
  <c r="G10" i="1"/>
  <c r="H7" i="1"/>
  <c r="G28" i="1"/>
  <c r="H29" i="1"/>
  <c r="F8" i="1"/>
  <c r="H31" i="1"/>
  <c r="F30" i="1"/>
  <c r="H27" i="1"/>
  <c r="H24" i="1"/>
  <c r="F23" i="1"/>
  <c r="H20" i="1"/>
  <c r="F19" i="1"/>
  <c r="H15" i="1"/>
  <c r="F14" i="1"/>
  <c r="H11" i="1"/>
  <c r="F10" i="1"/>
  <c r="H18" i="1"/>
  <c r="G31" i="1"/>
  <c r="G27" i="1"/>
  <c r="G24" i="1"/>
  <c r="G20" i="1"/>
  <c r="G15" i="1"/>
  <c r="G11" i="1"/>
  <c r="G7" i="1"/>
  <c r="G25" i="1"/>
  <c r="G8" i="1"/>
  <c r="H26" i="1"/>
  <c r="F17" i="1"/>
  <c r="H9" i="1"/>
  <c r="H32" i="1"/>
  <c r="F31" i="1"/>
  <c r="H28" i="1"/>
  <c r="F27" i="1"/>
  <c r="H25" i="1"/>
  <c r="F24" i="1"/>
  <c r="H21" i="1"/>
  <c r="F20" i="1"/>
  <c r="H17" i="1"/>
  <c r="F15" i="1"/>
  <c r="H12" i="1"/>
  <c r="F11" i="1"/>
  <c r="H8" i="1"/>
  <c r="G32" i="1"/>
  <c r="G21" i="1"/>
  <c r="G12" i="1"/>
  <c r="H22" i="1"/>
  <c r="H13" i="1"/>
  <c r="F32" i="1"/>
  <c r="G29" i="1"/>
  <c r="G26" i="1"/>
  <c r="G22" i="1"/>
  <c r="G18" i="1"/>
  <c r="G13" i="1"/>
  <c r="G9" i="1"/>
  <c r="F25" i="1"/>
  <c r="H30" i="1"/>
  <c r="F29" i="1"/>
  <c r="F26" i="1"/>
  <c r="H23" i="1"/>
  <c r="F22" i="1"/>
  <c r="H19" i="1"/>
  <c r="F18" i="1"/>
  <c r="H14" i="1"/>
  <c r="F13" i="1"/>
  <c r="H10" i="1"/>
  <c r="F9" i="1"/>
  <c r="G17" i="1"/>
  <c r="F28" i="1"/>
  <c r="F21" i="1"/>
  <c r="F12" i="1"/>
  <c r="C12" i="1"/>
  <c r="B7" i="1"/>
  <c r="E7" i="2" l="1"/>
  <c r="D26" i="2"/>
  <c r="D25" i="2"/>
  <c r="D24" i="2"/>
  <c r="D23" i="2"/>
  <c r="D22" i="2"/>
  <c r="D21" i="2"/>
  <c r="D20" i="2"/>
  <c r="D19" i="2"/>
  <c r="D18" i="2"/>
  <c r="D15" i="2"/>
  <c r="D14" i="2"/>
  <c r="D12" i="2"/>
  <c r="D11" i="2"/>
  <c r="D8" i="2"/>
  <c r="D7" i="2"/>
  <c r="B26" i="2"/>
  <c r="C26" i="2"/>
  <c r="C25" i="2"/>
  <c r="C24" i="2"/>
  <c r="C23" i="2"/>
  <c r="C22" i="2"/>
  <c r="C21" i="2"/>
  <c r="C20" i="2"/>
  <c r="C19" i="2"/>
  <c r="C18" i="2"/>
  <c r="C15" i="2"/>
  <c r="C14" i="2"/>
  <c r="C12" i="2"/>
  <c r="C11" i="2"/>
  <c r="C10" i="2"/>
  <c r="C8" i="2"/>
  <c r="C7" i="2"/>
  <c r="B7" i="2"/>
  <c r="B8" i="2"/>
  <c r="B10" i="2"/>
  <c r="B11" i="2"/>
  <c r="B12" i="2"/>
  <c r="B14" i="2"/>
  <c r="B15" i="2"/>
  <c r="B18" i="2"/>
  <c r="B19" i="2"/>
  <c r="B20" i="2"/>
  <c r="B21" i="2"/>
  <c r="B22" i="2"/>
  <c r="B23" i="2"/>
  <c r="B24" i="2"/>
  <c r="B25" i="2"/>
  <c r="E26" i="21" l="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5" i="21"/>
  <c r="D15" i="21"/>
  <c r="C15" i="21"/>
  <c r="B15" i="21"/>
  <c r="E14" i="21"/>
  <c r="D14" i="21"/>
  <c r="C14" i="21"/>
  <c r="B14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8" i="8"/>
  <c r="F18" i="8"/>
  <c r="E18" i="8"/>
  <c r="D18" i="8"/>
  <c r="C18" i="8"/>
  <c r="B18" i="8"/>
  <c r="G15" i="8"/>
  <c r="F15" i="8"/>
  <c r="E15" i="8"/>
  <c r="D15" i="8"/>
  <c r="C15" i="8"/>
  <c r="B15" i="8"/>
  <c r="G14" i="8"/>
  <c r="F14" i="8"/>
  <c r="E14" i="8"/>
  <c r="D14" i="8"/>
  <c r="C14" i="8"/>
  <c r="B14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8" i="8"/>
  <c r="F8" i="8"/>
  <c r="E8" i="8"/>
  <c r="D8" i="8"/>
  <c r="C8" i="8"/>
  <c r="B8" i="8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5" i="7"/>
  <c r="D14" i="7"/>
  <c r="D13" i="7"/>
  <c r="D12" i="7"/>
  <c r="D11" i="7"/>
  <c r="D10" i="7"/>
  <c r="D9" i="7"/>
  <c r="D8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5" i="7"/>
  <c r="B14" i="7"/>
  <c r="B13" i="7"/>
  <c r="B12" i="7"/>
  <c r="B11" i="7"/>
  <c r="B10" i="7"/>
  <c r="B9" i="7"/>
  <c r="B8" i="7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1" i="1"/>
  <c r="C10" i="1"/>
  <c r="C9" i="1"/>
  <c r="C8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<sst xmlns="http://schemas.openxmlformats.org/spreadsheetml/2006/main" count="912" uniqueCount="116">
  <si>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</si>
  <si>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</si>
  <si>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</si>
  <si>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</si>
  <si>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</si>
  <si>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</si>
  <si>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</si>
  <si>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</si>
  <si>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</si>
  <si>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</si>
  <si>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</si>
  <si>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</si>
  <si>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LIBERTY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</si>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</sst>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2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/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1" fillId="0" borderId="0" xfId="0" applyFont="1"/>
    <xf numFmtId="14" fontId="21" fillId="0" borderId="0" xfId="0" applyNumberFormat="1" applyFont="1"/>
    <xf numFmtId="3" fontId="21" fillId="0" borderId="0" xfId="0" applyNumberFormat="1" applyFont="1"/>
    <xf numFmtId="165" fontId="2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80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78</v>
      </c>
    </row>
    <row r="8" spans="3:3" ht="14.1" customHeight="1" x14ac:dyDescent="0.25">
      <c r="C8" s="43"/>
    </row>
    <row r="9" spans="3:3" ht="18" x14ac:dyDescent="0.25">
      <c r="C9" s="43" t="s">
        <v>79</v>
      </c>
    </row>
    <row r="10" spans="3:3" ht="14.1" customHeight="1" x14ac:dyDescent="0.25">
      <c r="C10" s="43"/>
    </row>
    <row r="11" spans="3:3" ht="18" x14ac:dyDescent="0.25">
      <c r="C11" s="43" t="s">
        <v>74</v>
      </c>
    </row>
    <row r="12" spans="3:3" ht="14.1" customHeight="1" x14ac:dyDescent="0.25">
      <c r="C12" s="43"/>
    </row>
    <row r="13" spans="3:3" ht="18" x14ac:dyDescent="0.25">
      <c r="C13" s="43" t="s">
        <v>75</v>
      </c>
    </row>
    <row r="14" spans="3:3" ht="14.1" customHeight="1" x14ac:dyDescent="0.25">
      <c r="C14" s="43"/>
    </row>
    <row r="15" spans="3:3" ht="18" x14ac:dyDescent="0.25">
      <c r="C15" s="43" t="s">
        <v>76</v>
      </c>
    </row>
    <row r="16" spans="3:3" ht="14.1" customHeight="1" x14ac:dyDescent="0.25">
      <c r="C16" s="43"/>
    </row>
    <row r="17" spans="3:3" ht="18" x14ac:dyDescent="0.25">
      <c r="C17" s="43" t="s">
        <v>77</v>
      </c>
    </row>
    <row r="18" spans="3:3" ht="14.1" customHeight="1" x14ac:dyDescent="0.25">
      <c r="C18" s="43"/>
    </row>
    <row r="19" spans="3:3" ht="18" x14ac:dyDescent="0.25">
      <c r="C19" s="43" t="s">
        <v>92</v>
      </c>
    </row>
    <row r="20" spans="3:3" ht="14.1" customHeight="1" x14ac:dyDescent="0.25">
      <c r="C20" s="43"/>
    </row>
    <row r="21" spans="3:3" ht="18" x14ac:dyDescent="0.25">
      <c r="C21" s="43" t="s">
        <v>93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56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57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45504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3" t="s">
        <v>58</v>
      </c>
      <c r="C5" s="136" t="s">
        <v>49</v>
      </c>
      <c r="D5" s="137"/>
      <c r="E5" s="138"/>
      <c r="F5" s="134" t="s">
        <v>46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59</v>
      </c>
      <c r="C6" s="17" t="s">
        <v>47</v>
      </c>
      <c r="D6" s="17" t="s">
        <v>48</v>
      </c>
      <c r="E6" s="18" t="s">
        <v>59</v>
      </c>
      <c r="F6" s="19" t="s">
        <v>47</v>
      </c>
      <c r="G6" s="20" t="s">
        <v>48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+IFERROR(VLOOKUP($A7&amp;$D$3,BaseRS_VID!$A$3:$I$913,4,0),"N.A.")</f>
        <v>1371025.75</v>
      </c>
      <c r="C7" s="52">
        <f>+IFERROR(VLOOKUP($A7&amp;$D$3,BaseRS_VID!$A$3:$I$913,5,0),"N.A.")</f>
        <v>3089.91</v>
      </c>
      <c r="D7" s="52">
        <f>+IFERROR(VLOOKUP($A7&amp;$D$3,BaseRS_VID!$A$3:$I$913,6,0),"N.A.")</f>
        <v>2052.89</v>
      </c>
      <c r="E7" s="57">
        <f>+IFERROR(VLOOKUP($A7&amp;$D$3,BaseRS_VID!$A$3:$I$913,7,0),"N.A.")</f>
        <v>4001.36</v>
      </c>
      <c r="F7" s="58">
        <f>+IFERROR(VLOOKUP($A7&amp;$D$3,BaseRS_VID!$A$3:$I$913,8,0),"N.A.")</f>
        <v>83227.460000000006</v>
      </c>
      <c r="G7" s="59">
        <f>+IFERROR(VLOOKUP($A7&amp;$D$3,BaseRS_VID!$A$3:$I$913,9,0),"N.A.")</f>
        <v>47223.22</v>
      </c>
    </row>
    <row r="8" spans="1:18" ht="24.75" customHeight="1" x14ac:dyDescent="0.2">
      <c r="A8" s="66" t="s">
        <v>96</v>
      </c>
      <c r="B8" s="49">
        <f>+IFERROR(VLOOKUP($A8&amp;$D$3,BaseRS_VID!$A$3:$I$913,4,0),"N.A.")</f>
        <v>62418.09</v>
      </c>
      <c r="C8" s="52">
        <f>+IFERROR(VLOOKUP($A8&amp;$D$3,BaseRS_VID!$A$3:$I$913,5,0),"N.A.")</f>
        <v>0</v>
      </c>
      <c r="D8" s="52">
        <f>+IFERROR(VLOOKUP($A8&amp;$D$3,BaseRS_VID!$A$3:$I$913,6,0),"N.A.")</f>
        <v>1715.59</v>
      </c>
      <c r="E8" s="57">
        <f>+IFERROR(VLOOKUP($A8&amp;$D$3,BaseRS_VID!$A$3:$I$913,7,0),"N.A.")</f>
        <v>6825.12</v>
      </c>
      <c r="F8" s="58">
        <f>+IFERROR(VLOOKUP($A8&amp;$D$3,BaseRS_VID!$A$3:$I$913,8,0),"N.A.")</f>
        <v>103330.35</v>
      </c>
      <c r="G8" s="59">
        <f>+IFERROR(VLOOKUP($A8&amp;$D$3,BaseRS_VID!$A$3:$I$913,9,0),"N.A.")</f>
        <v>96634.4</v>
      </c>
    </row>
    <row r="9" spans="1:18" ht="24.75" customHeight="1" x14ac:dyDescent="0.2">
      <c r="A9" s="66" t="s">
        <v>114</v>
      </c>
      <c r="B9" s="49">
        <f>+IFERROR(VLOOKUP($A9&amp;$D$3,BaseRS_VID!$A$3:$I$913,4,0),"N.A.")</f>
        <v>486000.49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14" t="s">
        <v>23</v>
      </c>
      <c r="B10" s="49">
        <f>+IFERROR(VLOOKUP($A10&amp;$D$3,BaseRS_VID!$A$3:$I$913,4,0),"N.A.")</f>
        <v>29.28</v>
      </c>
      <c r="C10" s="52">
        <f>+IFERROR(VLOOKUP($A10&amp;$D$3,BaseRS_VID!$A$3:$I$913,5,0),"N.A.")</f>
        <v>143.74</v>
      </c>
      <c r="D10" s="52">
        <f>+IFERROR(VLOOKUP($A10&amp;$D$3,BaseRS_VID!$A$3:$I$913,6,0),"N.A.")</f>
        <v>0</v>
      </c>
      <c r="E10" s="57">
        <f>+IFERROR(VLOOKUP($A10&amp;$D$3,BaseRS_VID!$A$3:$I$913,7,0),"N.A.")</f>
        <v>632.45000000000005</v>
      </c>
      <c r="F10" s="58">
        <f>+IFERROR(VLOOKUP($A10&amp;$D$3,BaseRS_VID!$A$3:$I$913,8,0),"N.A.")</f>
        <v>2345.75</v>
      </c>
      <c r="G10" s="59">
        <f>+IFERROR(VLOOKUP($A10&amp;$D$3,BaseRS_VID!$A$3:$I$913,9,0),"N.A.")</f>
        <v>767.09</v>
      </c>
    </row>
    <row r="11" spans="1:18" ht="24.75" customHeight="1" x14ac:dyDescent="0.2">
      <c r="A11" s="14" t="s">
        <v>24</v>
      </c>
      <c r="B11" s="49">
        <f>+IFERROR(VLOOKUP($A11&amp;$D$3,BaseRS_VID!$A$3:$I$913,4,0),"N.A.")</f>
        <v>23465.360000000001</v>
      </c>
      <c r="C11" s="52">
        <f>+IFERROR(VLOOKUP($A11&amp;$D$3,BaseRS_VID!$A$3:$I$913,5,0),"N.A.")</f>
        <v>119840.88</v>
      </c>
      <c r="D11" s="52">
        <f>+IFERROR(VLOOKUP($A11&amp;$D$3,BaseRS_VID!$A$3:$I$913,6,0),"N.A.")</f>
        <v>84542.66</v>
      </c>
      <c r="E11" s="57">
        <f>+IFERROR(VLOOKUP($A11&amp;$D$3,BaseRS_VID!$A$3:$I$913,7,0),"N.A.")</f>
        <v>71756.710000000006</v>
      </c>
      <c r="F11" s="58">
        <f>+IFERROR(VLOOKUP($A11&amp;$D$3,BaseRS_VID!$A$3:$I$913,8,0),"N.A.")</f>
        <v>41045.97</v>
      </c>
      <c r="G11" s="59">
        <f>+IFERROR(VLOOKUP($A11&amp;$D$3,BaseRS_VID!$A$3:$I$913,9,0),"N.A.")</f>
        <v>12504.06</v>
      </c>
    </row>
    <row r="12" spans="1:18" ht="24.75" customHeight="1" x14ac:dyDescent="0.2">
      <c r="A12" s="14" t="s">
        <v>25</v>
      </c>
      <c r="B12" s="49">
        <f>+IFERROR(VLOOKUP($A12&amp;$D$3,BaseRS_VID!$A$3:$I$913,4,0),"N.A.")</f>
        <v>75693.509999999995</v>
      </c>
      <c r="C12" s="52">
        <f>+IFERROR(VLOOKUP($A12&amp;$D$3,BaseRS_VID!$A$3:$I$913,5,0),"N.A.")</f>
        <v>0</v>
      </c>
      <c r="D12" s="52">
        <f>+IFERROR(VLOOKUP($A12&amp;$D$3,BaseRS_VID!$A$3:$I$913,6,0),"N.A.")</f>
        <v>830.49</v>
      </c>
      <c r="E12" s="57">
        <f>+IFERROR(VLOOKUP($A12&amp;$D$3,BaseRS_VID!$A$3:$I$913,7,0),"N.A.")</f>
        <v>3392.04</v>
      </c>
      <c r="F12" s="58">
        <f>+IFERROR(VLOOKUP($A12&amp;$D$3,BaseRS_VID!$A$3:$I$913,8,0),"N.A.")</f>
        <v>66295.850000000006</v>
      </c>
      <c r="G12" s="59">
        <f>+IFERROR(VLOOKUP($A12&amp;$D$3,BaseRS_VID!$A$3:$I$913,9,0),"N.A.")</f>
        <v>25393.54</v>
      </c>
    </row>
    <row r="13" spans="1:18" ht="24.75" customHeight="1" x14ac:dyDescent="0.2">
      <c r="A13" s="14" t="s">
        <v>100</v>
      </c>
      <c r="B13" s="49">
        <f>+IFERROR(VLOOKUP($A13&amp;$D$3,BaseRS_VID!$A$3:$I$913,4,0),"N.A.")</f>
        <v>4034.33</v>
      </c>
      <c r="C13" s="52">
        <f>+IFERROR(VLOOKUP($A13&amp;$D$3,BaseRS_VID!$A$3:$I$913,5,0),"N.A.")</f>
        <v>0</v>
      </c>
      <c r="D13" s="52">
        <f>+IFERROR(VLOOKUP($A13&amp;$D$3,BaseRS_VID!$A$3:$I$913,6,0),"N.A.")</f>
        <v>0</v>
      </c>
      <c r="E13" s="57">
        <f>+IFERROR(VLOOKUP($A13&amp;$D$3,BaseRS_VID!$A$3:$I$913,7,0),"N.A.")</f>
        <v>0</v>
      </c>
      <c r="F13" s="58">
        <f>+IFERROR(VLOOKUP($A13&amp;$D$3,BaseRS_VID!$A$3:$I$913,8,0),"N.A.")</f>
        <v>2686.1</v>
      </c>
      <c r="G13" s="59">
        <f>+IFERROR(VLOOKUP($A13&amp;$D$3,BaseRS_VID!$A$3:$I$913,9,0),"N.A.")</f>
        <v>1567.07</v>
      </c>
    </row>
    <row r="14" spans="1:18" ht="24.75" customHeight="1" x14ac:dyDescent="0.2">
      <c r="A14" s="14" t="s">
        <v>26</v>
      </c>
      <c r="B14" s="49">
        <f>+IFERROR(VLOOKUP($A14&amp;$D$3,BaseRS_VID!$A$3:$I$913,4,0),"N.A.")</f>
        <v>354424.07</v>
      </c>
      <c r="C14" s="52">
        <f>+IFERROR(VLOOKUP($A14&amp;$D$3,BaseRS_VID!$A$3:$I$913,5,0),"N.A.")</f>
        <v>86577.55</v>
      </c>
      <c r="D14" s="52">
        <f>+IFERROR(VLOOKUP($A14&amp;$D$3,BaseRS_VID!$A$3:$I$913,6,0),"N.A.")</f>
        <v>46103.05</v>
      </c>
      <c r="E14" s="57">
        <f>+IFERROR(VLOOKUP($A14&amp;$D$3,BaseRS_VID!$A$3:$I$913,7,0),"N.A.")</f>
        <v>44033.03</v>
      </c>
      <c r="F14" s="58">
        <f>+IFERROR(VLOOKUP($A14&amp;$D$3,BaseRS_VID!$A$3:$I$913,8,0),"N.A.")</f>
        <v>158209.47</v>
      </c>
      <c r="G14" s="59">
        <f>+IFERROR(VLOOKUP($A14&amp;$D$3,BaseRS_VID!$A$3:$I$913,9,0),"N.A.")</f>
        <v>87347.02</v>
      </c>
    </row>
    <row r="15" spans="1:18" ht="24.75" customHeight="1" x14ac:dyDescent="0.2">
      <c r="A15" s="14" t="s">
        <v>111</v>
      </c>
      <c r="B15" s="49">
        <f>+IFERROR(VLOOKUP($A15&amp;$D$3,BaseRS_VID!$A$3:$I$913,4,0),"N.A.")</f>
        <v>0</v>
      </c>
      <c r="C15" s="52">
        <f>+IFERROR(VLOOKUP($A15&amp;$D$3,BaseRS_VID!$A$3:$I$913,5,0),"N.A.")</f>
        <v>88673.13</v>
      </c>
      <c r="D15" s="52">
        <f>+IFERROR(VLOOKUP($A15&amp;$D$3,BaseRS_VID!$A$3:$I$913,6,0),"N.A.")</f>
        <v>34788.870000000003</v>
      </c>
      <c r="E15" s="57">
        <f>+IFERROR(VLOOKUP($A15&amp;$D$3,BaseRS_VID!$A$3:$I$913,7,0),"N.A.")</f>
        <v>50329.84</v>
      </c>
      <c r="F15" s="58">
        <f>+IFERROR(VLOOKUP($A15&amp;$D$3,BaseRS_VID!$A$3:$I$913,8,0),"N.A.")</f>
        <v>0</v>
      </c>
      <c r="G15" s="59">
        <f>+IFERROR(VLOOKUP($A15&amp;$D$3,BaseRS_VID!$A$3:$I$913,9,0),"N.A.")</f>
        <v>0</v>
      </c>
    </row>
    <row r="16" spans="1:18" ht="24.75" customHeight="1" x14ac:dyDescent="0.2">
      <c r="A16" s="14" t="s">
        <v>112</v>
      </c>
      <c r="B16" s="49">
        <f>+IFERROR(VLOOKUP($A16&amp;$D$3,BaseRS_VID!$A$3:$I$913,4,0),"N.A.")</f>
        <v>1256.25</v>
      </c>
      <c r="C16" s="52">
        <f>+IFERROR(VLOOKUP($A16&amp;$D$3,BaseRS_VID!$A$3:$I$913,5,0),"N.A.")</f>
        <v>0</v>
      </c>
      <c r="D16" s="52">
        <f>+IFERROR(VLOOKUP($A16&amp;$D$3,BaseRS_VID!$A$3:$I$913,6,0),"N.A.")</f>
        <v>0</v>
      </c>
      <c r="E16" s="57">
        <f>+IFERROR(VLOOKUP($A16&amp;$D$3,BaseRS_VID!$A$3:$I$913,7,0),"N.A.")</f>
        <v>0</v>
      </c>
      <c r="F16" s="58">
        <f>+IFERROR(VLOOKUP($A16&amp;$D$3,BaseRS_VID!$A$3:$I$913,8,0),"N.A.")</f>
        <v>20556.55</v>
      </c>
      <c r="G16" s="59">
        <f>+IFERROR(VLOOKUP($A16&amp;$D$3,BaseRS_VID!$A$3:$I$913,9,0),"N.A.")</f>
        <v>7953.05</v>
      </c>
    </row>
    <row r="17" spans="1:7" ht="24.75" customHeight="1" x14ac:dyDescent="0.2">
      <c r="A17" s="14" t="s">
        <v>113</v>
      </c>
      <c r="B17" s="49">
        <f>+IFERROR(VLOOKUP($A17&amp;$D$3,BaseRS_VID!$A$3:$I$913,4,0),"N.A.")</f>
        <v>0</v>
      </c>
      <c r="C17" s="52">
        <f>+IFERROR(VLOOKUP($A17&amp;$D$3,BaseRS_VID!$A$3:$I$913,5,0),"N.A.")</f>
        <v>4361.25</v>
      </c>
      <c r="D17" s="52">
        <f>+IFERROR(VLOOKUP($A17&amp;$D$3,BaseRS_VID!$A$3:$I$913,6,0),"N.A.")</f>
        <v>1300.32</v>
      </c>
      <c r="E17" s="57">
        <f>+IFERROR(VLOOKUP($A17&amp;$D$3,BaseRS_VID!$A$3:$I$913,7,0),"N.A.")</f>
        <v>47.18</v>
      </c>
      <c r="F17" s="58">
        <f>+IFERROR(VLOOKUP($A17&amp;$D$3,BaseRS_VID!$A$3:$I$913,8,0),"N.A.")</f>
        <v>5737.46</v>
      </c>
      <c r="G17" s="59">
        <f>+IFERROR(VLOOKUP($A17&amp;$D$3,BaseRS_VID!$A$3:$I$913,9,0),"N.A.")</f>
        <v>1100.3399999999999</v>
      </c>
    </row>
    <row r="18" spans="1:7" ht="24.75" customHeight="1" x14ac:dyDescent="0.2">
      <c r="A18" s="14" t="s">
        <v>27</v>
      </c>
      <c r="B18" s="49">
        <f>+IFERROR(VLOOKUP($A18&amp;$D$3,BaseRS_VID!$A$3:$I$913,4,0),"N.A.")</f>
        <v>0</v>
      </c>
      <c r="C18" s="52">
        <f>+IFERROR(VLOOKUP($A18&amp;$D$3,BaseRS_VID!$A$3:$I$913,5,0),"N.A.")</f>
        <v>10124.75</v>
      </c>
      <c r="D18" s="52">
        <f>+IFERROR(VLOOKUP($A18&amp;$D$3,BaseRS_VID!$A$3:$I$913,6,0),"N.A.")</f>
        <v>10376.09</v>
      </c>
      <c r="E18" s="57">
        <f>+IFERROR(VLOOKUP($A18&amp;$D$3,BaseRS_VID!$A$3:$I$913,7,0),"N.A.")</f>
        <v>16930.25</v>
      </c>
      <c r="F18" s="58">
        <f>+IFERROR(VLOOKUP($A18&amp;$D$3,BaseRS_VID!$A$3:$I$913,8,0),"N.A.")</f>
        <v>16169.76</v>
      </c>
      <c r="G18" s="59">
        <f>+IFERROR(VLOOKUP($A18&amp;$D$3,BaseRS_VID!$A$3:$I$913,9,0),"N.A.")</f>
        <v>11166.1</v>
      </c>
    </row>
    <row r="19" spans="1:7" ht="24.75" customHeight="1" x14ac:dyDescent="0.2">
      <c r="A19" s="14" t="s">
        <v>28</v>
      </c>
      <c r="B19" s="49">
        <f>+IFERROR(VLOOKUP($A19&amp;$D$3,BaseRS_VID!$A$3:$I$913,4,0),"N.A.")</f>
        <v>1379.9</v>
      </c>
      <c r="C19" s="52">
        <f>+IFERROR(VLOOKUP($A19&amp;$D$3,BaseRS_VID!$A$3:$I$913,5,0),"N.A.")</f>
        <v>0</v>
      </c>
      <c r="D19" s="52">
        <f>+IFERROR(VLOOKUP($A19&amp;$D$3,BaseRS_VID!$A$3:$I$913,6,0),"N.A.")</f>
        <v>312.33</v>
      </c>
      <c r="E19" s="57">
        <f>+IFERROR(VLOOKUP($A19&amp;$D$3,BaseRS_VID!$A$3:$I$913,7,0),"N.A.")</f>
        <v>1444.7</v>
      </c>
      <c r="F19" s="58">
        <f>+IFERROR(VLOOKUP($A19&amp;$D$3,BaseRS_VID!$A$3:$I$913,8,0),"N.A.")</f>
        <v>21651.47</v>
      </c>
      <c r="G19" s="59">
        <f>+IFERROR(VLOOKUP($A19&amp;$D$3,BaseRS_VID!$A$3:$I$913,9,0),"N.A.")</f>
        <v>13922.51</v>
      </c>
    </row>
    <row r="20" spans="1:7" ht="24.75" customHeight="1" x14ac:dyDescent="0.2">
      <c r="A20" s="14" t="s">
        <v>29</v>
      </c>
      <c r="B20" s="49">
        <f>+IFERROR(VLOOKUP($A20&amp;$D$3,BaseRS_VID!$A$3:$I$913,4,0),"N.A.")</f>
        <v>215030.82</v>
      </c>
      <c r="C20" s="52">
        <f>+IFERROR(VLOOKUP($A20&amp;$D$3,BaseRS_VID!$A$3:$I$913,5,0),"N.A.")</f>
        <v>0</v>
      </c>
      <c r="D20" s="52">
        <f>+IFERROR(VLOOKUP($A20&amp;$D$3,BaseRS_VID!$A$3:$I$913,6,0),"N.A.")</f>
        <v>132</v>
      </c>
      <c r="E20" s="57">
        <f>+IFERROR(VLOOKUP($A20&amp;$D$3,BaseRS_VID!$A$3:$I$913,7,0),"N.A.")</f>
        <v>366.03</v>
      </c>
      <c r="F20" s="58">
        <f>+IFERROR(VLOOKUP($A20&amp;$D$3,BaseRS_VID!$A$3:$I$913,8,0),"N.A.")</f>
        <v>3730.58</v>
      </c>
      <c r="G20" s="59">
        <f>+IFERROR(VLOOKUP($A20&amp;$D$3,BaseRS_VID!$A$3:$I$913,9,0),"N.A.")</f>
        <v>412.49</v>
      </c>
    </row>
    <row r="21" spans="1:7" ht="24.75" customHeight="1" x14ac:dyDescent="0.2">
      <c r="A21" s="14" t="s">
        <v>30</v>
      </c>
      <c r="B21" s="49">
        <f>+IFERROR(VLOOKUP($A21&amp;$D$3,BaseRS_VID!$A$3:$I$913,4,0),"N.A.")</f>
        <v>197636.46</v>
      </c>
      <c r="C21" s="52">
        <f>+IFERROR(VLOOKUP($A21&amp;$D$3,BaseRS_VID!$A$3:$I$913,5,0),"N.A.")</f>
        <v>29.13</v>
      </c>
      <c r="D21" s="52">
        <f>+IFERROR(VLOOKUP($A21&amp;$D$3,BaseRS_VID!$A$3:$I$913,6,0),"N.A.")</f>
        <v>588.59</v>
      </c>
      <c r="E21" s="57">
        <f>+IFERROR(VLOOKUP($A21&amp;$D$3,BaseRS_VID!$A$3:$I$913,7,0),"N.A.")</f>
        <v>5399.72</v>
      </c>
      <c r="F21" s="58">
        <f>+IFERROR(VLOOKUP($A21&amp;$D$3,BaseRS_VID!$A$3:$I$913,8,0),"N.A.")</f>
        <v>14185.77</v>
      </c>
      <c r="G21" s="59">
        <f>+IFERROR(VLOOKUP($A21&amp;$D$3,BaseRS_VID!$A$3:$I$913,9,0),"N.A.")</f>
        <v>13761.96</v>
      </c>
    </row>
    <row r="22" spans="1:7" ht="24.75" customHeight="1" x14ac:dyDescent="0.2">
      <c r="A22" s="14" t="s">
        <v>31</v>
      </c>
      <c r="B22" s="49">
        <f>+IFERROR(VLOOKUP($A22&amp;$D$3,BaseRS_VID!$A$3:$I$913,4,0),"N.A.")</f>
        <v>75358.75</v>
      </c>
      <c r="C22" s="52">
        <f>+IFERROR(VLOOKUP($A22&amp;$D$3,BaseRS_VID!$A$3:$I$913,5,0),"N.A.")</f>
        <v>0</v>
      </c>
      <c r="D22" s="52">
        <f>+IFERROR(VLOOKUP($A22&amp;$D$3,BaseRS_VID!$A$3:$I$913,6,0),"N.A.")</f>
        <v>0</v>
      </c>
      <c r="E22" s="57">
        <f>+IFERROR(VLOOKUP($A22&amp;$D$3,BaseRS_VID!$A$3:$I$913,7,0),"N.A.")</f>
        <v>0</v>
      </c>
      <c r="F22" s="58">
        <f>+IFERROR(VLOOKUP($A22&amp;$D$3,BaseRS_VID!$A$3:$I$913,8,0),"N.A.")</f>
        <v>49411.7</v>
      </c>
      <c r="G22" s="59">
        <f>+IFERROR(VLOOKUP($A22&amp;$D$3,BaseRS_VID!$A$3:$I$913,9,0),"N.A.")</f>
        <v>16760.98</v>
      </c>
    </row>
    <row r="23" spans="1:7" ht="24.75" customHeight="1" x14ac:dyDescent="0.2">
      <c r="A23" s="14" t="s">
        <v>32</v>
      </c>
      <c r="B23" s="49">
        <f>+IFERROR(VLOOKUP($A23&amp;$D$3,BaseRS_VID!$A$3:$I$913,4,0),"N.A.")</f>
        <v>1402.82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33342.35</v>
      </c>
      <c r="G23" s="59">
        <f>+IFERROR(VLOOKUP($A23&amp;$D$3,BaseRS_VID!$A$3:$I$913,9,0),"N.A.")</f>
        <v>13920.7</v>
      </c>
    </row>
    <row r="24" spans="1:7" ht="24.75" customHeight="1" x14ac:dyDescent="0.2">
      <c r="A24" s="14" t="s">
        <v>33</v>
      </c>
      <c r="B24" s="49">
        <f>+IFERROR(VLOOKUP($A24&amp;$D$3,BaseRS_VID!$A$3:$I$913,4,0),"N.A.")</f>
        <v>97287.19</v>
      </c>
      <c r="C24" s="52">
        <f>+IFERROR(VLOOKUP($A24&amp;$D$3,BaseRS_VID!$A$3:$I$913,5,0),"N.A.")</f>
        <v>179903.81</v>
      </c>
      <c r="D24" s="52">
        <f>+IFERROR(VLOOKUP($A24&amp;$D$3,BaseRS_VID!$A$3:$I$913,6,0),"N.A.")</f>
        <v>120557.56</v>
      </c>
      <c r="E24" s="57">
        <f>+IFERROR(VLOOKUP($A24&amp;$D$3,BaseRS_VID!$A$3:$I$913,7,0),"N.A.")</f>
        <v>134745.38</v>
      </c>
      <c r="F24" s="58">
        <f>+IFERROR(VLOOKUP($A24&amp;$D$3,BaseRS_VID!$A$3:$I$913,8,0),"N.A.")</f>
        <v>35437.660000000003</v>
      </c>
      <c r="G24" s="59">
        <f>+IFERROR(VLOOKUP($A24&amp;$D$3,BaseRS_VID!$A$3:$I$913,9,0),"N.A.")</f>
        <v>30431.32</v>
      </c>
    </row>
    <row r="25" spans="1:7" ht="24.75" customHeight="1" x14ac:dyDescent="0.2">
      <c r="A25" s="14" t="s">
        <v>105</v>
      </c>
      <c r="B25" s="49">
        <f>+IFERROR(VLOOKUP($A25&amp;$D$3,BaseRS_VID!$A$3:$I$913,4,0),"N.A.")</f>
        <v>59528.32</v>
      </c>
      <c r="C25" s="52">
        <f>+IFERROR(VLOOKUP($A25&amp;$D$3,BaseRS_VID!$A$3:$I$913,5,0),"N.A.")</f>
        <v>0</v>
      </c>
      <c r="D25" s="52">
        <f>+IFERROR(VLOOKUP($A25&amp;$D$3,BaseRS_VID!$A$3:$I$913,6,0),"N.A.")</f>
        <v>0</v>
      </c>
      <c r="E25" s="57">
        <f>+IFERROR(VLOOKUP($A25&amp;$D$3,BaseRS_VID!$A$3:$I$913,7,0),"N.A.")</f>
        <v>0</v>
      </c>
      <c r="F25" s="58">
        <f>+IFERROR(VLOOKUP($A25&amp;$D$3,BaseRS_VID!$A$3:$I$913,8,0),"N.A.")</f>
        <v>0</v>
      </c>
      <c r="G25" s="59">
        <f>+IFERROR(VLOOKUP($A25&amp;$D$3,BaseRS_VID!$A$3:$I$913,9,0),"N.A.")</f>
        <v>0</v>
      </c>
    </row>
    <row r="26" spans="1:7" ht="24.75" customHeight="1" thickBot="1" x14ac:dyDescent="0.25">
      <c r="A26" s="15" t="s">
        <v>34</v>
      </c>
      <c r="B26" s="53">
        <f>+IFERROR(VLOOKUP($A26&amp;$D$3,BaseRS_VID!$A$3:$I$913,4,0),"N.A.")</f>
        <v>223243.86</v>
      </c>
      <c r="C26" s="54">
        <f>+IFERROR(VLOOKUP($A26&amp;$D$3,BaseRS_VID!$A$3:$I$913,5,0),"N.A.")</f>
        <v>295061.37</v>
      </c>
      <c r="D26" s="54">
        <f>+IFERROR(VLOOKUP($A26&amp;$D$3,BaseRS_VID!$A$3:$I$913,6,0),"N.A.")</f>
        <v>190080.52</v>
      </c>
      <c r="E26" s="60">
        <f>+IFERROR(VLOOKUP($A26&amp;$D$3,BaseRS_VID!$A$3:$I$913,7,0),"N.A.")</f>
        <v>169143.02</v>
      </c>
      <c r="F26" s="61">
        <f>+IFERROR(VLOOKUP($A26&amp;$D$3,BaseRS_VID!$A$3:$I$913,8,0),"N.A.")</f>
        <v>680003.85</v>
      </c>
      <c r="G26" s="62">
        <f>+IFERROR(VLOOKUP($A26&amp;$D$3,BaseRS_VID!$A$3:$I$913,9,0),"N.A.")</f>
        <v>521124.65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27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KBXnNa9xllfPiqamabw+qsjOnuzFYnPsXG89s0+9kV6hRVq71K1nRutBkxvLzJu4ooKb6G4Ty5BDyJ2NvxVy7A==" saltValue="N8VUb3Vg5dY9GSw5lYe1AQ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0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50</v>
      </c>
      <c r="E1" s="45" t="s">
        <v>51</v>
      </c>
      <c r="F1" s="45"/>
      <c r="G1" s="45" t="s">
        <v>52</v>
      </c>
      <c r="H1" s="45"/>
      <c r="I1" s="45" t="s">
        <v>53</v>
      </c>
    </row>
    <row r="2" spans="1:10" ht="30" customHeight="1" x14ac:dyDescent="0.25">
      <c r="A2" s="68"/>
      <c r="B2" s="69"/>
      <c r="C2" s="69"/>
      <c r="D2" s="69" t="s">
        <v>54</v>
      </c>
      <c r="E2" s="69" t="s">
        <v>54</v>
      </c>
      <c r="F2" s="69" t="s">
        <v>55</v>
      </c>
      <c r="G2" s="69" t="s">
        <v>54</v>
      </c>
      <c r="H2" s="69" t="s">
        <v>55</v>
      </c>
      <c r="I2" s="69" t="s">
        <v>55</v>
      </c>
    </row>
    <row r="3" spans="1:10" ht="15" customHeight="1" x14ac:dyDescent="0.25">
      <c r="A3" t="str">
        <f>+B3&amp;C3</f>
        <v>ALFA45443</v>
      </c>
      <c r="B3" s="1" t="s">
        <v>1</v>
      </c>
      <c r="C3" s="34">
        <v>45443</v>
      </c>
      <c r="D3" s="77">
        <v>114246.34</v>
      </c>
      <c r="E3" s="77">
        <v>71056.69</v>
      </c>
      <c r="F3" s="77">
        <v>1065.8499999999999</v>
      </c>
      <c r="G3" s="77">
        <v>184288.74</v>
      </c>
      <c r="H3" s="77">
        <v>5048.0200000000004</v>
      </c>
      <c r="I3" s="21">
        <f>+F3+H3</f>
        <v>6113.8700000000008</v>
      </c>
      <c r="J3" s="76"/>
    </row>
    <row r="4" spans="1:10" ht="15" customHeight="1" x14ac:dyDescent="0.25">
      <c r="A4" t="str">
        <f t="shared" ref="A4:A67" si="0">+B4&amp;C4</f>
        <v>ALFA45473</v>
      </c>
      <c r="B4" s="1" t="s">
        <v>1</v>
      </c>
      <c r="C4" s="34">
        <v>45473</v>
      </c>
      <c r="D4" s="77">
        <v>115705.88</v>
      </c>
      <c r="E4" s="77">
        <v>70217.740000000005</v>
      </c>
      <c r="F4" s="77">
        <v>1053.27</v>
      </c>
      <c r="G4" s="77">
        <v>201973.97</v>
      </c>
      <c r="H4" s="77">
        <v>5258.79</v>
      </c>
      <c r="I4" s="21">
        <f t="shared" ref="I4:I67" si="1">+F4+H4</f>
        <v>6312.0599999999995</v>
      </c>
      <c r="J4" s="76"/>
    </row>
    <row r="5" spans="1:10" ht="15" customHeight="1" x14ac:dyDescent="0.25">
      <c r="A5" t="str">
        <f t="shared" si="0"/>
        <v>ALFA45504</v>
      </c>
      <c r="B5" s="1" t="s">
        <v>1</v>
      </c>
      <c r="C5" s="34">
        <v>45504</v>
      </c>
      <c r="D5" s="77">
        <v>111135.86</v>
      </c>
      <c r="E5" s="77">
        <v>69799.44</v>
      </c>
      <c r="F5" s="77">
        <v>1046.99</v>
      </c>
      <c r="G5" s="77">
        <v>204468.24</v>
      </c>
      <c r="H5" s="77">
        <v>5641.21</v>
      </c>
      <c r="I5" s="21">
        <f t="shared" si="1"/>
        <v>6688.2</v>
      </c>
      <c r="J5" s="76"/>
    </row>
    <row r="6" spans="1:10" ht="15" customHeight="1" x14ac:dyDescent="0.25">
      <c r="A6" t="str">
        <f t="shared" si="0"/>
        <v>ALLIANZ45443</v>
      </c>
      <c r="B6" s="45" t="s">
        <v>94</v>
      </c>
      <c r="C6" s="34">
        <v>45443</v>
      </c>
      <c r="D6" s="77">
        <v>1644072.93</v>
      </c>
      <c r="E6" s="77">
        <v>156841.76999999999</v>
      </c>
      <c r="F6" s="77">
        <v>2352.63</v>
      </c>
      <c r="G6" s="77">
        <v>555759.97</v>
      </c>
      <c r="H6" s="77">
        <v>4110.8999999999996</v>
      </c>
      <c r="I6" s="21">
        <f t="shared" si="1"/>
        <v>6463.53</v>
      </c>
      <c r="J6" s="76"/>
    </row>
    <row r="7" spans="1:10" ht="15" customHeight="1" x14ac:dyDescent="0.25">
      <c r="A7" t="str">
        <f t="shared" si="0"/>
        <v>ALLIANZ45473</v>
      </c>
      <c r="B7" s="45" t="s">
        <v>94</v>
      </c>
      <c r="C7" s="34">
        <v>45473</v>
      </c>
      <c r="D7" s="77">
        <v>1630710.85</v>
      </c>
      <c r="E7" s="77">
        <v>150464.63</v>
      </c>
      <c r="F7" s="77">
        <v>2256.9699999999998</v>
      </c>
      <c r="G7" s="77">
        <v>555965.56999999995</v>
      </c>
      <c r="H7" s="77">
        <v>4201.6000000000004</v>
      </c>
      <c r="I7" s="21">
        <f t="shared" si="1"/>
        <v>6458.57</v>
      </c>
      <c r="J7" s="76"/>
    </row>
    <row r="8" spans="1:10" ht="15" customHeight="1" x14ac:dyDescent="0.25">
      <c r="A8" t="str">
        <f t="shared" si="0"/>
        <v>ALLIANZ45504</v>
      </c>
      <c r="B8" s="45" t="s">
        <v>94</v>
      </c>
      <c r="C8" s="34">
        <v>45504</v>
      </c>
      <c r="D8" s="77">
        <v>1570405.25</v>
      </c>
      <c r="E8" s="77">
        <v>181861.47</v>
      </c>
      <c r="F8" s="77">
        <v>2727.92</v>
      </c>
      <c r="G8" s="77">
        <v>560674.6</v>
      </c>
      <c r="H8" s="77">
        <v>4342.3100000000004</v>
      </c>
      <c r="I8" s="21">
        <f t="shared" si="1"/>
        <v>7070.2300000000005</v>
      </c>
      <c r="J8" s="76"/>
    </row>
    <row r="9" spans="1:10" ht="15" customHeight="1" x14ac:dyDescent="0.25">
      <c r="A9" t="str">
        <f t="shared" si="0"/>
        <v>AXA COLPATRIA45443</v>
      </c>
      <c r="B9" s="45" t="s">
        <v>2</v>
      </c>
      <c r="C9" s="34">
        <v>45443</v>
      </c>
      <c r="D9" s="77">
        <v>2297243.56</v>
      </c>
      <c r="E9" s="77">
        <v>397628.84</v>
      </c>
      <c r="F9" s="77">
        <v>5957.98</v>
      </c>
      <c r="G9" s="77">
        <v>1312409.8700000001</v>
      </c>
      <c r="H9" s="77">
        <v>13723.98</v>
      </c>
      <c r="I9" s="21">
        <f t="shared" si="1"/>
        <v>19681.96</v>
      </c>
      <c r="J9" s="76"/>
    </row>
    <row r="10" spans="1:10" ht="15" customHeight="1" x14ac:dyDescent="0.25">
      <c r="A10" t="str">
        <f t="shared" si="0"/>
        <v>AXA COLPATRIA45473</v>
      </c>
      <c r="B10" s="45" t="s">
        <v>2</v>
      </c>
      <c r="C10" s="34">
        <v>45473</v>
      </c>
      <c r="D10" s="77">
        <v>2510416.66</v>
      </c>
      <c r="E10" s="77">
        <v>360964.67</v>
      </c>
      <c r="F10" s="77">
        <v>5408.07</v>
      </c>
      <c r="G10" s="77">
        <v>1330105.82</v>
      </c>
      <c r="H10" s="77">
        <v>16252.3</v>
      </c>
      <c r="I10" s="21">
        <f t="shared" si="1"/>
        <v>21660.37</v>
      </c>
      <c r="J10" s="76"/>
    </row>
    <row r="11" spans="1:10" ht="15" customHeight="1" x14ac:dyDescent="0.25">
      <c r="A11" t="str">
        <f t="shared" si="0"/>
        <v>AXA COLPATRIA45504</v>
      </c>
      <c r="B11" s="45" t="s">
        <v>2</v>
      </c>
      <c r="C11" s="34">
        <v>45504</v>
      </c>
      <c r="D11" s="77">
        <v>2507803.19</v>
      </c>
      <c r="E11" s="77">
        <v>359035.02</v>
      </c>
      <c r="F11" s="77">
        <v>5378.75</v>
      </c>
      <c r="G11" s="77">
        <v>1388747.45</v>
      </c>
      <c r="H11" s="77">
        <v>18971.32</v>
      </c>
      <c r="I11" s="21">
        <f t="shared" si="1"/>
        <v>24350.07</v>
      </c>
      <c r="J11" s="76"/>
    </row>
    <row r="12" spans="1:10" ht="15" customHeight="1" x14ac:dyDescent="0.25">
      <c r="A12" t="str">
        <f t="shared" si="0"/>
        <v>BBVA SEGUROS45443</v>
      </c>
      <c r="B12" s="45" t="s">
        <v>3</v>
      </c>
      <c r="C12" s="34">
        <v>45443</v>
      </c>
      <c r="D12" s="77">
        <v>551836.96</v>
      </c>
      <c r="E12" s="77">
        <v>68686.39</v>
      </c>
      <c r="F12" s="77">
        <v>1030.3</v>
      </c>
      <c r="G12" s="77">
        <v>215927.54</v>
      </c>
      <c r="H12" s="77">
        <v>6435.06</v>
      </c>
      <c r="I12" s="21">
        <f t="shared" si="1"/>
        <v>7465.3600000000006</v>
      </c>
      <c r="J12" s="76"/>
    </row>
    <row r="13" spans="1:10" ht="15" customHeight="1" x14ac:dyDescent="0.25">
      <c r="A13" t="str">
        <f t="shared" si="0"/>
        <v>BBVA SEGUROS45473</v>
      </c>
      <c r="B13" s="45" t="s">
        <v>3</v>
      </c>
      <c r="C13" s="34">
        <v>45473</v>
      </c>
      <c r="D13" s="77">
        <v>555588.80000000005</v>
      </c>
      <c r="E13" s="77">
        <v>62904.36</v>
      </c>
      <c r="F13" s="77">
        <v>943.57</v>
      </c>
      <c r="G13" s="77">
        <v>185533.67</v>
      </c>
      <c r="H13" s="77">
        <v>6034.67</v>
      </c>
      <c r="I13" s="21">
        <f t="shared" si="1"/>
        <v>6978.24</v>
      </c>
      <c r="J13" s="76"/>
    </row>
    <row r="14" spans="1:10" ht="15" customHeight="1" x14ac:dyDescent="0.25">
      <c r="A14" t="str">
        <f t="shared" si="0"/>
        <v>BBVA SEGUROS45504</v>
      </c>
      <c r="B14" s="45" t="s">
        <v>3</v>
      </c>
      <c r="C14" s="34">
        <v>45504</v>
      </c>
      <c r="D14" s="77">
        <v>544489.81999999995</v>
      </c>
      <c r="E14" s="77">
        <v>62375.01</v>
      </c>
      <c r="F14" s="77">
        <v>935.63</v>
      </c>
      <c r="G14" s="77">
        <v>190421.52</v>
      </c>
      <c r="H14" s="77">
        <v>6253.8</v>
      </c>
      <c r="I14" s="21">
        <f t="shared" si="1"/>
        <v>7189.43</v>
      </c>
      <c r="J14" s="76"/>
    </row>
    <row r="15" spans="1:10" ht="15" customHeight="1" x14ac:dyDescent="0.25">
      <c r="A15" t="str">
        <f t="shared" si="0"/>
        <v>BERKLEY45443</v>
      </c>
      <c r="B15" s="45" t="s">
        <v>4</v>
      </c>
      <c r="C15" s="34">
        <v>45443</v>
      </c>
      <c r="D15" s="77">
        <v>172847.85</v>
      </c>
      <c r="E15" s="77">
        <v>292.95999999999998</v>
      </c>
      <c r="F15" s="77">
        <v>4.3899999999999997</v>
      </c>
      <c r="G15" s="77">
        <v>207020.54</v>
      </c>
      <c r="H15" s="77">
        <v>495.94</v>
      </c>
      <c r="I15" s="21">
        <f t="shared" si="1"/>
        <v>500.33</v>
      </c>
      <c r="J15" s="76"/>
    </row>
    <row r="16" spans="1:10" ht="15" customHeight="1" x14ac:dyDescent="0.25">
      <c r="A16" t="str">
        <f t="shared" si="0"/>
        <v>BERKLEY45473</v>
      </c>
      <c r="B16" s="45" t="s">
        <v>4</v>
      </c>
      <c r="C16" s="34">
        <v>45473</v>
      </c>
      <c r="D16" s="77">
        <v>177469.71</v>
      </c>
      <c r="E16" s="77">
        <v>1452.21</v>
      </c>
      <c r="F16" s="77">
        <v>21.78</v>
      </c>
      <c r="G16" s="77">
        <v>212425.92</v>
      </c>
      <c r="H16" s="77">
        <v>2292.4</v>
      </c>
      <c r="I16" s="21">
        <f t="shared" si="1"/>
        <v>2314.1800000000003</v>
      </c>
      <c r="J16" s="76"/>
    </row>
    <row r="17" spans="1:10" ht="15" customHeight="1" x14ac:dyDescent="0.25">
      <c r="A17" t="str">
        <f t="shared" si="0"/>
        <v>BERKLEY45504</v>
      </c>
      <c r="B17" s="45" t="s">
        <v>4</v>
      </c>
      <c r="C17" s="34">
        <v>45504</v>
      </c>
      <c r="D17" s="77">
        <v>178827.81</v>
      </c>
      <c r="E17" s="77">
        <v>1250.77</v>
      </c>
      <c r="F17" s="77">
        <v>18.760000000000002</v>
      </c>
      <c r="G17" s="77">
        <v>213418.8</v>
      </c>
      <c r="H17" s="77">
        <v>322.61</v>
      </c>
      <c r="I17" s="21">
        <f t="shared" si="1"/>
        <v>341.37</v>
      </c>
      <c r="J17" s="76"/>
    </row>
    <row r="18" spans="1:10" ht="15" customHeight="1" x14ac:dyDescent="0.25">
      <c r="A18" t="str">
        <f t="shared" si="0"/>
        <v>BOLIVAR45443</v>
      </c>
      <c r="B18" s="45" t="s">
        <v>5</v>
      </c>
      <c r="C18" s="34">
        <v>45443</v>
      </c>
      <c r="D18" s="77">
        <v>1227346.27</v>
      </c>
      <c r="E18" s="77">
        <v>185001.86</v>
      </c>
      <c r="F18" s="77">
        <v>2775.03</v>
      </c>
      <c r="G18" s="77">
        <v>1500659.04</v>
      </c>
      <c r="H18" s="77">
        <v>17501.240000000002</v>
      </c>
      <c r="I18" s="21">
        <f t="shared" si="1"/>
        <v>20276.27</v>
      </c>
      <c r="J18" s="76"/>
    </row>
    <row r="19" spans="1:10" ht="15" customHeight="1" x14ac:dyDescent="0.25">
      <c r="A19" t="str">
        <f t="shared" si="0"/>
        <v>BOLIVAR45473</v>
      </c>
      <c r="B19" s="45" t="s">
        <v>5</v>
      </c>
      <c r="C19" s="34">
        <v>45473</v>
      </c>
      <c r="D19" s="77">
        <v>1188943.73</v>
      </c>
      <c r="E19" s="77">
        <v>192602.36</v>
      </c>
      <c r="F19" s="77">
        <v>2889.04</v>
      </c>
      <c r="G19" s="77">
        <v>1520360.46</v>
      </c>
      <c r="H19" s="77">
        <v>16263.18</v>
      </c>
      <c r="I19" s="21">
        <f t="shared" si="1"/>
        <v>19152.22</v>
      </c>
      <c r="J19" s="76"/>
    </row>
    <row r="20" spans="1:10" ht="15" customHeight="1" x14ac:dyDescent="0.25">
      <c r="A20" t="str">
        <f t="shared" si="0"/>
        <v>BOLIVAR45504</v>
      </c>
      <c r="B20" s="45" t="s">
        <v>5</v>
      </c>
      <c r="C20" s="34">
        <v>45504</v>
      </c>
      <c r="D20" s="77">
        <v>1188943.73</v>
      </c>
      <c r="E20" s="77">
        <v>192602.36</v>
      </c>
      <c r="F20" s="77">
        <v>2889.04</v>
      </c>
      <c r="G20" s="77">
        <v>1520360.46</v>
      </c>
      <c r="H20" s="77">
        <v>16263.18</v>
      </c>
      <c r="I20" s="21">
        <f t="shared" si="1"/>
        <v>19152.22</v>
      </c>
      <c r="J20" s="76"/>
    </row>
    <row r="21" spans="1:10" ht="15" customHeight="1" x14ac:dyDescent="0.25">
      <c r="A21" t="str">
        <f t="shared" si="0"/>
        <v>CARDIF45443</v>
      </c>
      <c r="B21" s="45" t="s">
        <v>6</v>
      </c>
      <c r="C21" s="34">
        <v>45443</v>
      </c>
      <c r="D21" s="77">
        <v>466356.24</v>
      </c>
      <c r="E21" s="77">
        <v>149760.74</v>
      </c>
      <c r="F21" s="77">
        <v>2246.41</v>
      </c>
      <c r="G21" s="77">
        <v>179369.23</v>
      </c>
      <c r="H21" s="77">
        <v>6656.69</v>
      </c>
      <c r="I21" s="21">
        <f t="shared" si="1"/>
        <v>8903.0999999999985</v>
      </c>
      <c r="J21" s="76"/>
    </row>
    <row r="22" spans="1:10" ht="15" customHeight="1" x14ac:dyDescent="0.25">
      <c r="A22" t="str">
        <f t="shared" si="0"/>
        <v>CARDIF45473</v>
      </c>
      <c r="B22" s="45" t="s">
        <v>6</v>
      </c>
      <c r="C22" s="34">
        <v>45473</v>
      </c>
      <c r="D22" s="77">
        <v>499106.03</v>
      </c>
      <c r="E22" s="77">
        <v>134703</v>
      </c>
      <c r="F22" s="77">
        <v>2020.54</v>
      </c>
      <c r="G22" s="77">
        <v>164159.70000000001</v>
      </c>
      <c r="H22" s="77">
        <v>6054.96</v>
      </c>
      <c r="I22" s="21">
        <f t="shared" si="1"/>
        <v>8075.5</v>
      </c>
      <c r="J22" s="76"/>
    </row>
    <row r="23" spans="1:10" ht="15" customHeight="1" x14ac:dyDescent="0.25">
      <c r="A23" t="str">
        <f t="shared" si="0"/>
        <v>CARDIF45504</v>
      </c>
      <c r="B23" s="45" t="s">
        <v>6</v>
      </c>
      <c r="C23" s="34">
        <v>45504</v>
      </c>
      <c r="D23" s="77">
        <v>485523.21</v>
      </c>
      <c r="E23" s="77">
        <v>130560.77</v>
      </c>
      <c r="F23" s="77">
        <v>1958.41</v>
      </c>
      <c r="G23" s="77">
        <v>166643.41</v>
      </c>
      <c r="H23" s="77">
        <v>6794.07</v>
      </c>
      <c r="I23" s="21">
        <f t="shared" si="1"/>
        <v>8752.48</v>
      </c>
      <c r="J23" s="76"/>
    </row>
    <row r="24" spans="1:10" ht="15" customHeight="1" x14ac:dyDescent="0.25">
      <c r="A24" t="str">
        <f t="shared" si="0"/>
        <v>CHUBB45443</v>
      </c>
      <c r="B24" s="45" t="s">
        <v>7</v>
      </c>
      <c r="C24" s="34">
        <v>45443</v>
      </c>
      <c r="D24" s="77">
        <v>797203.99</v>
      </c>
      <c r="E24" s="77">
        <v>481236.42</v>
      </c>
      <c r="F24" s="77">
        <v>7218.55</v>
      </c>
      <c r="G24" s="77">
        <v>422901.27</v>
      </c>
      <c r="H24" s="77">
        <v>3190.16</v>
      </c>
      <c r="I24" s="21">
        <f t="shared" si="1"/>
        <v>10408.709999999999</v>
      </c>
      <c r="J24" s="76"/>
    </row>
    <row r="25" spans="1:10" ht="15" customHeight="1" x14ac:dyDescent="0.25">
      <c r="A25" t="str">
        <f t="shared" si="0"/>
        <v>CHUBB45473</v>
      </c>
      <c r="B25" s="45" t="s">
        <v>7</v>
      </c>
      <c r="C25" s="34">
        <v>45473</v>
      </c>
      <c r="D25" s="77">
        <v>762692.75</v>
      </c>
      <c r="E25" s="77">
        <v>504707.07</v>
      </c>
      <c r="F25" s="77">
        <v>7570.61</v>
      </c>
      <c r="G25" s="77">
        <v>434223.71</v>
      </c>
      <c r="H25" s="77">
        <v>3369.63</v>
      </c>
      <c r="I25" s="21">
        <f t="shared" si="1"/>
        <v>10940.24</v>
      </c>
      <c r="J25" s="76"/>
    </row>
    <row r="26" spans="1:10" ht="15" customHeight="1" x14ac:dyDescent="0.25">
      <c r="A26" t="str">
        <f t="shared" si="0"/>
        <v>CHUBB45504</v>
      </c>
      <c r="B26" s="45" t="s">
        <v>7</v>
      </c>
      <c r="C26" s="34">
        <v>45504</v>
      </c>
      <c r="D26" s="77">
        <v>683710.97</v>
      </c>
      <c r="E26" s="77">
        <v>576378.99</v>
      </c>
      <c r="F26" s="77">
        <v>8645.68</v>
      </c>
      <c r="G26" s="77">
        <v>446634.15</v>
      </c>
      <c r="H26" s="77">
        <v>3721.73</v>
      </c>
      <c r="I26" s="21">
        <f t="shared" si="1"/>
        <v>12367.41</v>
      </c>
      <c r="J26" s="76"/>
    </row>
    <row r="27" spans="1:10" ht="15" customHeight="1" x14ac:dyDescent="0.25">
      <c r="A27" t="str">
        <f t="shared" si="0"/>
        <v>COFACE45443</v>
      </c>
      <c r="B27" s="45" t="s">
        <v>95</v>
      </c>
      <c r="C27" s="34">
        <v>45443</v>
      </c>
      <c r="D27" s="77">
        <v>28936.45</v>
      </c>
      <c r="E27" s="77">
        <v>2293.83</v>
      </c>
      <c r="F27" s="77">
        <v>34.409999999999997</v>
      </c>
      <c r="G27" s="77">
        <v>11892.99</v>
      </c>
      <c r="H27" s="77">
        <v>305.74</v>
      </c>
      <c r="I27" s="21">
        <f t="shared" si="1"/>
        <v>340.15</v>
      </c>
      <c r="J27" s="76"/>
    </row>
    <row r="28" spans="1:10" ht="15" customHeight="1" x14ac:dyDescent="0.25">
      <c r="A28" t="str">
        <f t="shared" si="0"/>
        <v>COFACE45473</v>
      </c>
      <c r="B28" s="45" t="s">
        <v>95</v>
      </c>
      <c r="C28" s="34">
        <v>45473</v>
      </c>
      <c r="D28" s="77">
        <v>27572.61</v>
      </c>
      <c r="E28" s="77">
        <v>2181.9299999999998</v>
      </c>
      <c r="F28" s="77">
        <v>32.729999999999997</v>
      </c>
      <c r="G28" s="77">
        <v>10585.75</v>
      </c>
      <c r="H28" s="77">
        <v>215.97</v>
      </c>
      <c r="I28" s="21">
        <f t="shared" si="1"/>
        <v>248.7</v>
      </c>
      <c r="J28" s="76"/>
    </row>
    <row r="29" spans="1:10" ht="15" customHeight="1" x14ac:dyDescent="0.25">
      <c r="A29" t="str">
        <f t="shared" si="0"/>
        <v>COFACE45504</v>
      </c>
      <c r="B29" s="45" t="s">
        <v>95</v>
      </c>
      <c r="C29" s="34">
        <v>45504</v>
      </c>
      <c r="D29" s="77">
        <v>26656.13</v>
      </c>
      <c r="E29" s="77">
        <v>1839.28</v>
      </c>
      <c r="F29" s="77">
        <v>27.59</v>
      </c>
      <c r="G29" s="77">
        <v>14773.71</v>
      </c>
      <c r="H29" s="77">
        <v>343.82</v>
      </c>
      <c r="I29" s="21">
        <f t="shared" si="1"/>
        <v>371.40999999999997</v>
      </c>
      <c r="J29" s="76"/>
    </row>
    <row r="30" spans="1:10" ht="15" customHeight="1" x14ac:dyDescent="0.25">
      <c r="A30" t="str">
        <f t="shared" si="0"/>
        <v>COLMENA45443</v>
      </c>
      <c r="B30" s="1" t="s">
        <v>115</v>
      </c>
      <c r="C30" s="34">
        <v>45443</v>
      </c>
      <c r="D30" s="77">
        <v>26755.85</v>
      </c>
      <c r="E30" s="77">
        <v>2875.42</v>
      </c>
      <c r="F30" s="77">
        <v>43.13</v>
      </c>
      <c r="G30" s="77">
        <v>55695.92</v>
      </c>
      <c r="H30" s="77">
        <v>2085.7800000000002</v>
      </c>
      <c r="I30" s="21">
        <f t="shared" si="1"/>
        <v>2128.9100000000003</v>
      </c>
      <c r="J30" s="76"/>
    </row>
    <row r="31" spans="1:10" ht="15" customHeight="1" x14ac:dyDescent="0.25">
      <c r="A31" t="str">
        <f t="shared" si="0"/>
        <v>COLMENA45473</v>
      </c>
      <c r="B31" s="1" t="s">
        <v>115</v>
      </c>
      <c r="C31" s="34">
        <v>45473</v>
      </c>
      <c r="D31" s="77">
        <v>29614.79</v>
      </c>
      <c r="E31" s="77">
        <v>2350.4</v>
      </c>
      <c r="F31" s="77">
        <v>35.26</v>
      </c>
      <c r="G31" s="77">
        <v>61620.76</v>
      </c>
      <c r="H31" s="77">
        <v>2255.8200000000002</v>
      </c>
      <c r="I31" s="21">
        <f t="shared" si="1"/>
        <v>2291.0800000000004</v>
      </c>
      <c r="J31" s="76"/>
    </row>
    <row r="32" spans="1:10" ht="15" customHeight="1" x14ac:dyDescent="0.25">
      <c r="A32" t="str">
        <f t="shared" si="0"/>
        <v>COLMENA45504</v>
      </c>
      <c r="B32" s="1" t="s">
        <v>115</v>
      </c>
      <c r="C32" s="34">
        <v>45504</v>
      </c>
      <c r="D32" s="77">
        <v>30679.56</v>
      </c>
      <c r="E32" s="77">
        <v>2398.17</v>
      </c>
      <c r="F32" s="77">
        <v>35.97</v>
      </c>
      <c r="G32" s="77">
        <v>59356.27</v>
      </c>
      <c r="H32" s="77">
        <v>2125.11</v>
      </c>
      <c r="I32" s="21">
        <f t="shared" si="1"/>
        <v>2161.08</v>
      </c>
      <c r="J32" s="76"/>
    </row>
    <row r="33" spans="1:10" ht="15" customHeight="1" x14ac:dyDescent="0.25">
      <c r="A33" t="str">
        <f t="shared" si="0"/>
        <v>CONFIANZA45443</v>
      </c>
      <c r="B33" s="45" t="s">
        <v>8</v>
      </c>
      <c r="C33" s="34">
        <v>45443</v>
      </c>
      <c r="D33" s="77">
        <v>268676.67</v>
      </c>
      <c r="E33" s="77">
        <v>163544.92000000001</v>
      </c>
      <c r="F33" s="77">
        <v>2453.17</v>
      </c>
      <c r="G33" s="77">
        <v>728528.14</v>
      </c>
      <c r="H33" s="77">
        <v>7780.45</v>
      </c>
      <c r="I33" s="21">
        <f t="shared" si="1"/>
        <v>10233.619999999999</v>
      </c>
      <c r="J33" s="76"/>
    </row>
    <row r="34" spans="1:10" ht="15" customHeight="1" x14ac:dyDescent="0.25">
      <c r="A34" t="str">
        <f t="shared" si="0"/>
        <v>CONFIANZA45473</v>
      </c>
      <c r="B34" s="45" t="s">
        <v>8</v>
      </c>
      <c r="C34" s="34">
        <v>45473</v>
      </c>
      <c r="D34" s="77">
        <v>227090.27</v>
      </c>
      <c r="E34" s="77">
        <v>161478.76999999999</v>
      </c>
      <c r="F34" s="77">
        <v>2422.1799999999998</v>
      </c>
      <c r="G34" s="77">
        <v>751286.27</v>
      </c>
      <c r="H34" s="77">
        <v>8682.99</v>
      </c>
      <c r="I34" s="21">
        <f t="shared" si="1"/>
        <v>11105.17</v>
      </c>
      <c r="J34" s="76"/>
    </row>
    <row r="35" spans="1:10" ht="15" customHeight="1" x14ac:dyDescent="0.25">
      <c r="A35" t="str">
        <f t="shared" si="0"/>
        <v>CONFIANZA45504</v>
      </c>
      <c r="B35" s="45" t="s">
        <v>8</v>
      </c>
      <c r="C35" s="34">
        <v>45504</v>
      </c>
      <c r="D35" s="77">
        <v>239577.96</v>
      </c>
      <c r="E35" s="77">
        <v>157132.19</v>
      </c>
      <c r="F35" s="77">
        <v>2356.98</v>
      </c>
      <c r="G35" s="77">
        <v>745893.79</v>
      </c>
      <c r="H35" s="77">
        <v>8821.48</v>
      </c>
      <c r="I35" s="21">
        <f t="shared" si="1"/>
        <v>11178.46</v>
      </c>
      <c r="J35" s="76"/>
    </row>
    <row r="36" spans="1:10" ht="15" customHeight="1" x14ac:dyDescent="0.25">
      <c r="A36" t="str">
        <f t="shared" si="0"/>
        <v>EQUIDAD45443</v>
      </c>
      <c r="B36" s="45" t="s">
        <v>9</v>
      </c>
      <c r="C36" s="34">
        <v>45443</v>
      </c>
      <c r="D36" s="77">
        <v>328111.87</v>
      </c>
      <c r="E36" s="77">
        <v>93659.839999999997</v>
      </c>
      <c r="F36" s="77">
        <v>1404.9</v>
      </c>
      <c r="G36" s="77">
        <v>649229.46</v>
      </c>
      <c r="H36" s="77">
        <v>5210.1899999999996</v>
      </c>
      <c r="I36" s="21">
        <f t="shared" si="1"/>
        <v>6615.09</v>
      </c>
      <c r="J36" s="76"/>
    </row>
    <row r="37" spans="1:10" ht="15" customHeight="1" x14ac:dyDescent="0.25">
      <c r="A37" t="str">
        <f t="shared" si="0"/>
        <v>EQUIDAD45473</v>
      </c>
      <c r="B37" s="45" t="s">
        <v>9</v>
      </c>
      <c r="C37" s="34">
        <v>45473</v>
      </c>
      <c r="D37" s="77">
        <v>333210.09000000003</v>
      </c>
      <c r="E37" s="77">
        <v>94290.45</v>
      </c>
      <c r="F37" s="77">
        <v>1414.36</v>
      </c>
      <c r="G37" s="77">
        <v>657208.17000000004</v>
      </c>
      <c r="H37" s="77">
        <v>5221.22</v>
      </c>
      <c r="I37" s="21">
        <f t="shared" si="1"/>
        <v>6635.58</v>
      </c>
      <c r="J37" s="76"/>
    </row>
    <row r="38" spans="1:10" ht="15" customHeight="1" x14ac:dyDescent="0.25">
      <c r="A38" t="str">
        <f t="shared" si="0"/>
        <v>EQUIDAD45504</v>
      </c>
      <c r="B38" s="45" t="s">
        <v>9</v>
      </c>
      <c r="C38" s="34">
        <v>45504</v>
      </c>
      <c r="D38" s="77">
        <v>299840.26</v>
      </c>
      <c r="E38" s="77">
        <v>95532.82</v>
      </c>
      <c r="F38" s="77">
        <v>1432.99</v>
      </c>
      <c r="G38" s="77">
        <v>665284.6</v>
      </c>
      <c r="H38" s="77">
        <v>6040.33</v>
      </c>
      <c r="I38" s="21">
        <f t="shared" si="1"/>
        <v>7473.32</v>
      </c>
      <c r="J38" s="76"/>
    </row>
    <row r="39" spans="1:10" ht="15" customHeight="1" x14ac:dyDescent="0.25">
      <c r="A39" t="str">
        <f t="shared" si="0"/>
        <v>ESTADO45443</v>
      </c>
      <c r="B39" s="45" t="s">
        <v>10</v>
      </c>
      <c r="C39" s="34">
        <v>45443</v>
      </c>
      <c r="D39" s="77">
        <v>1272112.1499999999</v>
      </c>
      <c r="E39" s="77">
        <v>301709.71999999997</v>
      </c>
      <c r="F39" s="77">
        <v>4525.6499999999996</v>
      </c>
      <c r="G39" s="77">
        <v>1293651.6299999999</v>
      </c>
      <c r="H39" s="77">
        <v>36764.06</v>
      </c>
      <c r="I39" s="21">
        <f t="shared" si="1"/>
        <v>41289.71</v>
      </c>
      <c r="J39" s="76"/>
    </row>
    <row r="40" spans="1:10" ht="15" customHeight="1" x14ac:dyDescent="0.25">
      <c r="A40" t="str">
        <f t="shared" si="0"/>
        <v>ESTADO45473</v>
      </c>
      <c r="B40" s="45" t="s">
        <v>10</v>
      </c>
      <c r="C40" s="34">
        <v>45473</v>
      </c>
      <c r="D40" s="77">
        <v>1290303.22</v>
      </c>
      <c r="E40" s="77">
        <v>301096.03000000003</v>
      </c>
      <c r="F40" s="77">
        <v>4516.4399999999996</v>
      </c>
      <c r="G40" s="77">
        <v>1268984.68</v>
      </c>
      <c r="H40" s="77">
        <v>35190.339999999997</v>
      </c>
      <c r="I40" s="21">
        <f t="shared" si="1"/>
        <v>39706.78</v>
      </c>
      <c r="J40" s="76"/>
    </row>
    <row r="41" spans="1:10" ht="15" customHeight="1" x14ac:dyDescent="0.25">
      <c r="A41" t="str">
        <f t="shared" si="0"/>
        <v>ESTADO45504</v>
      </c>
      <c r="B41" s="45" t="s">
        <v>10</v>
      </c>
      <c r="C41" s="34">
        <v>45504</v>
      </c>
      <c r="D41" s="77">
        <v>1293159.8400000001</v>
      </c>
      <c r="E41" s="77">
        <v>289967.69</v>
      </c>
      <c r="F41" s="77">
        <v>4349.5200000000004</v>
      </c>
      <c r="G41" s="77">
        <v>1278590.26</v>
      </c>
      <c r="H41" s="77">
        <v>34928.25</v>
      </c>
      <c r="I41" s="21">
        <f t="shared" si="1"/>
        <v>39277.770000000004</v>
      </c>
      <c r="J41" s="76"/>
    </row>
    <row r="42" spans="1:10" ht="15" customHeight="1" x14ac:dyDescent="0.25">
      <c r="A42" t="str">
        <f t="shared" si="0"/>
        <v>HDI SEGUROS45443</v>
      </c>
      <c r="B42" s="45" t="s">
        <v>99</v>
      </c>
      <c r="C42" s="34">
        <v>45443</v>
      </c>
      <c r="D42" s="77">
        <v>230853.6</v>
      </c>
      <c r="E42" s="77">
        <v>69442.84</v>
      </c>
      <c r="F42" s="77">
        <v>1041.6400000000001</v>
      </c>
      <c r="G42" s="77">
        <v>233570.28</v>
      </c>
      <c r="H42" s="77">
        <v>2702.34</v>
      </c>
      <c r="I42" s="21">
        <f t="shared" si="1"/>
        <v>3743.9800000000005</v>
      </c>
      <c r="J42" s="76"/>
    </row>
    <row r="43" spans="1:10" ht="15" customHeight="1" x14ac:dyDescent="0.25">
      <c r="A43" t="str">
        <f t="shared" si="0"/>
        <v>HDI SEGUROS45473</v>
      </c>
      <c r="B43" s="45" t="s">
        <v>99</v>
      </c>
      <c r="C43" s="34">
        <v>45473</v>
      </c>
      <c r="D43" s="77">
        <v>230535.18</v>
      </c>
      <c r="E43" s="77">
        <v>70408.11</v>
      </c>
      <c r="F43" s="77">
        <v>1056.1199999999999</v>
      </c>
      <c r="G43" s="77">
        <v>229519.55</v>
      </c>
      <c r="H43" s="77">
        <v>3147.28</v>
      </c>
      <c r="I43" s="21">
        <f t="shared" si="1"/>
        <v>4203.3999999999996</v>
      </c>
      <c r="J43" s="76"/>
    </row>
    <row r="44" spans="1:10" ht="15" customHeight="1" x14ac:dyDescent="0.25">
      <c r="A44" t="str">
        <f t="shared" si="0"/>
        <v>HDI SEGUROS45504</v>
      </c>
      <c r="B44" s="45" t="s">
        <v>99</v>
      </c>
      <c r="C44" s="34">
        <v>45504</v>
      </c>
      <c r="D44" s="77">
        <v>227831.78</v>
      </c>
      <c r="E44" s="77">
        <v>66855.100000000006</v>
      </c>
      <c r="F44" s="77">
        <v>1002.83</v>
      </c>
      <c r="G44" s="77">
        <v>228479.18</v>
      </c>
      <c r="H44" s="77">
        <v>3095.78</v>
      </c>
      <c r="I44" s="21">
        <f t="shared" si="1"/>
        <v>4098.6100000000006</v>
      </c>
      <c r="J44" s="76"/>
    </row>
    <row r="45" spans="1:10" ht="15" customHeight="1" x14ac:dyDescent="0.25">
      <c r="A45" t="str">
        <f t="shared" si="0"/>
        <v>JMALUCELLI TRAVELERS45443</v>
      </c>
      <c r="B45" s="45" t="s">
        <v>11</v>
      </c>
      <c r="C45" s="34">
        <v>45443</v>
      </c>
      <c r="D45" s="77">
        <v>43125.56</v>
      </c>
      <c r="E45" s="77">
        <v>992.83</v>
      </c>
      <c r="F45" s="77">
        <v>14.89</v>
      </c>
      <c r="G45" s="77">
        <v>75126.960000000006</v>
      </c>
      <c r="H45" s="77">
        <v>410.49</v>
      </c>
      <c r="I45" s="21">
        <f t="shared" si="1"/>
        <v>425.38</v>
      </c>
      <c r="J45" s="76"/>
    </row>
    <row r="46" spans="1:10" ht="15" customHeight="1" x14ac:dyDescent="0.25">
      <c r="A46" t="str">
        <f t="shared" si="0"/>
        <v>JMALUCELLI TRAVELERS45473</v>
      </c>
      <c r="B46" s="45" t="s">
        <v>11</v>
      </c>
      <c r="C46" s="34">
        <v>45473</v>
      </c>
      <c r="D46" s="77">
        <v>44481.21</v>
      </c>
      <c r="E46" s="77">
        <v>999.71</v>
      </c>
      <c r="F46" s="77">
        <v>15</v>
      </c>
      <c r="G46" s="77">
        <v>74245.38</v>
      </c>
      <c r="H46" s="77">
        <v>265.8</v>
      </c>
      <c r="I46" s="21">
        <f t="shared" si="1"/>
        <v>280.8</v>
      </c>
      <c r="J46" s="76"/>
    </row>
    <row r="47" spans="1:10" ht="15" customHeight="1" x14ac:dyDescent="0.25">
      <c r="A47" t="str">
        <f t="shared" si="0"/>
        <v>JMALUCELLI TRAVELERS45504</v>
      </c>
      <c r="B47" s="45" t="s">
        <v>11</v>
      </c>
      <c r="C47" s="34">
        <v>45504</v>
      </c>
      <c r="D47" s="77">
        <v>45493</v>
      </c>
      <c r="E47" s="77">
        <v>1009.56</v>
      </c>
      <c r="F47" s="77">
        <v>15.14</v>
      </c>
      <c r="G47" s="77">
        <v>75627.199999999997</v>
      </c>
      <c r="H47" s="77">
        <v>346.44</v>
      </c>
      <c r="I47" s="21">
        <f t="shared" si="1"/>
        <v>361.58</v>
      </c>
      <c r="J47" s="76"/>
    </row>
    <row r="48" spans="1:10" ht="15" customHeight="1" x14ac:dyDescent="0.25">
      <c r="A48" t="str">
        <f t="shared" si="0"/>
        <v>LIBERTY45443</v>
      </c>
      <c r="B48" s="45" t="s">
        <v>12</v>
      </c>
      <c r="C48" s="34">
        <v>45443</v>
      </c>
      <c r="D48" s="77">
        <v>1509178.45</v>
      </c>
      <c r="E48" s="77">
        <v>270762.34000000003</v>
      </c>
      <c r="F48" s="77">
        <v>4061.44</v>
      </c>
      <c r="G48" s="77">
        <v>497897.12</v>
      </c>
      <c r="H48" s="77">
        <v>5121.82</v>
      </c>
      <c r="I48" s="21">
        <f t="shared" si="1"/>
        <v>9183.26</v>
      </c>
      <c r="J48" s="76"/>
    </row>
    <row r="49" spans="1:10" ht="15" customHeight="1" x14ac:dyDescent="0.25">
      <c r="A49" t="str">
        <f t="shared" si="0"/>
        <v>LIBERTY45473</v>
      </c>
      <c r="B49" s="45" t="s">
        <v>12</v>
      </c>
      <c r="C49" s="34">
        <v>45473</v>
      </c>
      <c r="D49" s="77">
        <v>1658737.19</v>
      </c>
      <c r="E49" s="77">
        <v>228927.31</v>
      </c>
      <c r="F49" s="77">
        <v>3433.91</v>
      </c>
      <c r="G49" s="77">
        <v>492878.59</v>
      </c>
      <c r="H49" s="77">
        <v>5442.78</v>
      </c>
      <c r="I49" s="21">
        <f t="shared" si="1"/>
        <v>8876.6899999999987</v>
      </c>
      <c r="J49" s="76"/>
    </row>
    <row r="50" spans="1:10" ht="15" customHeight="1" x14ac:dyDescent="0.25">
      <c r="A50" t="str">
        <f t="shared" si="0"/>
        <v>LIBERTY45504</v>
      </c>
      <c r="B50" s="45" t="s">
        <v>12</v>
      </c>
      <c r="C50" s="34">
        <v>45504</v>
      </c>
      <c r="D50" s="77">
        <v>1674435.2</v>
      </c>
      <c r="E50" s="77">
        <v>233985.45</v>
      </c>
      <c r="F50" s="77">
        <v>3509.78</v>
      </c>
      <c r="G50" s="77">
        <v>479323.13</v>
      </c>
      <c r="H50" s="77">
        <v>5423.59</v>
      </c>
      <c r="I50" s="21">
        <f t="shared" si="1"/>
        <v>8933.3700000000008</v>
      </c>
      <c r="J50" s="76"/>
    </row>
    <row r="51" spans="1:10" ht="15" customHeight="1" x14ac:dyDescent="0.25">
      <c r="A51" t="str">
        <f t="shared" si="0"/>
        <v>MAPFRE45443</v>
      </c>
      <c r="B51" s="45" t="s">
        <v>13</v>
      </c>
      <c r="C51" s="34">
        <v>45443</v>
      </c>
      <c r="D51" s="77">
        <v>1249042.81</v>
      </c>
      <c r="E51" s="77">
        <v>288949.65999999997</v>
      </c>
      <c r="F51" s="77">
        <v>4141.3100000000004</v>
      </c>
      <c r="G51" s="77">
        <v>1540370.21</v>
      </c>
      <c r="H51" s="77">
        <v>16677.830000000002</v>
      </c>
      <c r="I51" s="21">
        <f t="shared" si="1"/>
        <v>20819.140000000003</v>
      </c>
      <c r="J51" s="76"/>
    </row>
    <row r="52" spans="1:10" ht="15" customHeight="1" x14ac:dyDescent="0.25">
      <c r="A52" t="str">
        <f t="shared" si="0"/>
        <v>MAPFRE45473</v>
      </c>
      <c r="B52" s="45" t="s">
        <v>13</v>
      </c>
      <c r="C52" s="34">
        <v>45473</v>
      </c>
      <c r="D52" s="77">
        <v>1305974.8500000001</v>
      </c>
      <c r="E52" s="77">
        <v>295923.38</v>
      </c>
      <c r="F52" s="77">
        <v>4245.91</v>
      </c>
      <c r="G52" s="77">
        <v>1501744.43</v>
      </c>
      <c r="H52" s="77">
        <v>14389.87</v>
      </c>
      <c r="I52" s="21">
        <f t="shared" si="1"/>
        <v>18635.78</v>
      </c>
      <c r="J52" s="76"/>
    </row>
    <row r="53" spans="1:10" ht="15" customHeight="1" x14ac:dyDescent="0.25">
      <c r="A53" t="str">
        <f t="shared" si="0"/>
        <v>MAPFRE45504</v>
      </c>
      <c r="B53" s="45" t="s">
        <v>13</v>
      </c>
      <c r="C53" s="34">
        <v>45504</v>
      </c>
      <c r="D53" s="77">
        <v>1313835.75</v>
      </c>
      <c r="E53" s="77">
        <v>275199.32</v>
      </c>
      <c r="F53" s="77">
        <v>3935.05</v>
      </c>
      <c r="G53" s="77">
        <v>1406944.39</v>
      </c>
      <c r="H53" s="77">
        <v>12814.06</v>
      </c>
      <c r="I53" s="21">
        <f t="shared" si="1"/>
        <v>16749.11</v>
      </c>
      <c r="J53" s="76"/>
    </row>
    <row r="54" spans="1:10" ht="15" customHeight="1" x14ac:dyDescent="0.25">
      <c r="A54" t="str">
        <f t="shared" si="0"/>
        <v>MUNDIAL45443</v>
      </c>
      <c r="B54" s="45" t="s">
        <v>14</v>
      </c>
      <c r="C54" s="34">
        <v>45443</v>
      </c>
      <c r="D54" s="77">
        <v>676899.48</v>
      </c>
      <c r="E54" s="77">
        <v>202043.27</v>
      </c>
      <c r="F54" s="77">
        <v>3030.65</v>
      </c>
      <c r="G54" s="77">
        <v>1179504.81</v>
      </c>
      <c r="H54" s="77">
        <v>7844.27</v>
      </c>
      <c r="I54" s="21">
        <f t="shared" si="1"/>
        <v>10874.92</v>
      </c>
      <c r="J54" s="76"/>
    </row>
    <row r="55" spans="1:10" ht="15" customHeight="1" x14ac:dyDescent="0.25">
      <c r="A55" t="str">
        <f t="shared" si="0"/>
        <v>MUNDIAL45473</v>
      </c>
      <c r="B55" s="45" t="s">
        <v>14</v>
      </c>
      <c r="C55" s="34">
        <v>45473</v>
      </c>
      <c r="D55" s="77">
        <v>650836.24</v>
      </c>
      <c r="E55" s="77">
        <v>231515.4</v>
      </c>
      <c r="F55" s="77">
        <v>3472.73</v>
      </c>
      <c r="G55" s="77">
        <v>1204725.43</v>
      </c>
      <c r="H55" s="77">
        <v>8178.37</v>
      </c>
      <c r="I55" s="21">
        <f t="shared" si="1"/>
        <v>11651.1</v>
      </c>
      <c r="J55" s="76"/>
    </row>
    <row r="56" spans="1:10" ht="15" customHeight="1" x14ac:dyDescent="0.25">
      <c r="A56" t="str">
        <f t="shared" si="0"/>
        <v>MUNDIAL45504</v>
      </c>
      <c r="B56" s="45" t="s">
        <v>14</v>
      </c>
      <c r="C56" s="34">
        <v>45504</v>
      </c>
      <c r="D56" s="77">
        <v>628333.17000000004</v>
      </c>
      <c r="E56" s="77">
        <v>241204.36</v>
      </c>
      <c r="F56" s="77">
        <v>3618.07</v>
      </c>
      <c r="G56" s="77">
        <v>1240490.1100000001</v>
      </c>
      <c r="H56" s="77">
        <v>8349.7900000000009</v>
      </c>
      <c r="I56" s="21">
        <f t="shared" si="1"/>
        <v>11967.86</v>
      </c>
      <c r="J56" s="76"/>
    </row>
    <row r="57" spans="1:10" ht="15" customHeight="1" x14ac:dyDescent="0.25">
      <c r="A57" t="str">
        <f t="shared" si="0"/>
        <v>NACIONAL45443</v>
      </c>
      <c r="B57" s="45" t="s">
        <v>15</v>
      </c>
      <c r="C57" s="34">
        <v>45443</v>
      </c>
      <c r="D57" s="77">
        <v>97526.1</v>
      </c>
      <c r="E57" s="77">
        <v>24277.8</v>
      </c>
      <c r="F57" s="77">
        <v>364.17</v>
      </c>
      <c r="G57" s="77">
        <v>717595.2</v>
      </c>
      <c r="H57" s="77">
        <v>6877.45</v>
      </c>
      <c r="I57" s="21">
        <f t="shared" si="1"/>
        <v>7241.62</v>
      </c>
      <c r="J57" s="76"/>
    </row>
    <row r="58" spans="1:10" ht="15" customHeight="1" x14ac:dyDescent="0.25">
      <c r="A58" t="str">
        <f t="shared" si="0"/>
        <v>NACIONAL45473</v>
      </c>
      <c r="B58" s="45" t="s">
        <v>15</v>
      </c>
      <c r="C58" s="34">
        <v>45473</v>
      </c>
      <c r="D58" s="77">
        <v>97281.86</v>
      </c>
      <c r="E58" s="77">
        <v>26235.54</v>
      </c>
      <c r="F58" s="77">
        <v>393.53</v>
      </c>
      <c r="G58" s="77">
        <v>706415.2</v>
      </c>
      <c r="H58" s="77">
        <v>6061.41</v>
      </c>
      <c r="I58" s="21">
        <f t="shared" si="1"/>
        <v>6454.94</v>
      </c>
      <c r="J58" s="76"/>
    </row>
    <row r="59" spans="1:10" ht="15" customHeight="1" x14ac:dyDescent="0.25">
      <c r="A59" t="str">
        <f t="shared" si="0"/>
        <v>NACIONAL45504</v>
      </c>
      <c r="B59" s="45" t="s">
        <v>15</v>
      </c>
      <c r="C59" s="34">
        <v>45504</v>
      </c>
      <c r="D59" s="77">
        <v>101113.03</v>
      </c>
      <c r="E59" s="77">
        <v>18445.810000000001</v>
      </c>
      <c r="F59" s="77">
        <v>276.69</v>
      </c>
      <c r="G59" s="77">
        <v>711443.84</v>
      </c>
      <c r="H59" s="77">
        <v>6043.48</v>
      </c>
      <c r="I59" s="21">
        <f t="shared" si="1"/>
        <v>6320.1699999999992</v>
      </c>
      <c r="J59" s="76"/>
    </row>
    <row r="60" spans="1:10" ht="15" customHeight="1" x14ac:dyDescent="0.25">
      <c r="A60" t="str">
        <f t="shared" si="0"/>
        <v>PREVISORA45443</v>
      </c>
      <c r="B60" s="45" t="s">
        <v>16</v>
      </c>
      <c r="C60" s="34">
        <v>45443</v>
      </c>
      <c r="D60" s="77">
        <v>980762.56</v>
      </c>
      <c r="E60" s="77">
        <v>886230.89</v>
      </c>
      <c r="F60" s="77">
        <v>13293.46</v>
      </c>
      <c r="G60" s="77">
        <v>1867268.49</v>
      </c>
      <c r="H60" s="77">
        <v>21545.95</v>
      </c>
      <c r="I60" s="21">
        <f t="shared" si="1"/>
        <v>34839.410000000003</v>
      </c>
      <c r="J60" s="76"/>
    </row>
    <row r="61" spans="1:10" ht="15" customHeight="1" x14ac:dyDescent="0.25">
      <c r="A61" t="str">
        <f t="shared" si="0"/>
        <v>PREVISORA45473</v>
      </c>
      <c r="B61" s="45" t="s">
        <v>16</v>
      </c>
      <c r="C61" s="34">
        <v>45473</v>
      </c>
      <c r="D61" s="77">
        <v>975146.48</v>
      </c>
      <c r="E61" s="77">
        <v>904962.33</v>
      </c>
      <c r="F61" s="77">
        <v>13574.43</v>
      </c>
      <c r="G61" s="77">
        <v>1879593.98</v>
      </c>
      <c r="H61" s="77">
        <v>23092.639999999999</v>
      </c>
      <c r="I61" s="21">
        <f t="shared" si="1"/>
        <v>36667.07</v>
      </c>
      <c r="J61" s="76"/>
    </row>
    <row r="62" spans="1:10" ht="15" customHeight="1" x14ac:dyDescent="0.25">
      <c r="A62" t="str">
        <f t="shared" si="0"/>
        <v>PREVISORA45504</v>
      </c>
      <c r="B62" s="45" t="s">
        <v>16</v>
      </c>
      <c r="C62" s="34">
        <v>45504</v>
      </c>
      <c r="D62" s="77">
        <v>1030446.27</v>
      </c>
      <c r="E62" s="77">
        <v>916513.25</v>
      </c>
      <c r="F62" s="77">
        <v>13747.7</v>
      </c>
      <c r="G62" s="77">
        <v>1922862.32</v>
      </c>
      <c r="H62" s="77">
        <v>24266.41</v>
      </c>
      <c r="I62" s="21">
        <f t="shared" si="1"/>
        <v>38014.11</v>
      </c>
      <c r="J62" s="76"/>
    </row>
    <row r="63" spans="1:10" ht="15" customHeight="1" x14ac:dyDescent="0.25">
      <c r="A63" t="str">
        <f t="shared" si="0"/>
        <v>SBS SEGUROS45443</v>
      </c>
      <c r="B63" s="45" t="s">
        <v>97</v>
      </c>
      <c r="C63" s="34">
        <v>45443</v>
      </c>
      <c r="D63" s="77">
        <v>1073164.27</v>
      </c>
      <c r="E63" s="77">
        <v>90329.279999999999</v>
      </c>
      <c r="F63" s="77">
        <v>1354.94</v>
      </c>
      <c r="G63" s="77">
        <v>461152.65</v>
      </c>
      <c r="H63" s="77">
        <v>7532.04</v>
      </c>
      <c r="I63" s="21">
        <f t="shared" si="1"/>
        <v>8886.98</v>
      </c>
      <c r="J63" s="76"/>
    </row>
    <row r="64" spans="1:10" ht="15" customHeight="1" x14ac:dyDescent="0.25">
      <c r="A64" t="str">
        <f t="shared" si="0"/>
        <v>SBS SEGUROS45473</v>
      </c>
      <c r="B64" s="45" t="s">
        <v>97</v>
      </c>
      <c r="C64" s="34">
        <v>45473</v>
      </c>
      <c r="D64" s="77">
        <v>1104469.8700000001</v>
      </c>
      <c r="E64" s="77">
        <v>84060.42</v>
      </c>
      <c r="F64" s="77">
        <v>1260.9100000000001</v>
      </c>
      <c r="G64" s="77">
        <v>421870.93</v>
      </c>
      <c r="H64" s="77">
        <v>6088.8</v>
      </c>
      <c r="I64" s="21">
        <f t="shared" si="1"/>
        <v>7349.71</v>
      </c>
      <c r="J64" s="76"/>
    </row>
    <row r="65" spans="1:10" ht="15" customHeight="1" x14ac:dyDescent="0.25">
      <c r="A65" t="str">
        <f t="shared" si="0"/>
        <v>SBS SEGUROS45504</v>
      </c>
      <c r="B65" s="45" t="s">
        <v>97</v>
      </c>
      <c r="C65" s="34">
        <v>45504</v>
      </c>
      <c r="D65" s="77">
        <v>1090850.92</v>
      </c>
      <c r="E65" s="77">
        <v>85226.4</v>
      </c>
      <c r="F65" s="77">
        <v>1278.4000000000001</v>
      </c>
      <c r="G65" s="77">
        <v>432724.15</v>
      </c>
      <c r="H65" s="77">
        <v>6556.98</v>
      </c>
      <c r="I65" s="21">
        <f t="shared" si="1"/>
        <v>7835.3799999999992</v>
      </c>
      <c r="J65" s="76"/>
    </row>
    <row r="66" spans="1:10" ht="15" customHeight="1" x14ac:dyDescent="0.25">
      <c r="A66" t="str">
        <f t="shared" si="0"/>
        <v>SEGUREXPO45443</v>
      </c>
      <c r="B66" s="45" t="s">
        <v>17</v>
      </c>
      <c r="C66" s="34">
        <v>45443</v>
      </c>
      <c r="D66" s="77">
        <v>1617.12</v>
      </c>
      <c r="E66" s="77">
        <v>81728.28</v>
      </c>
      <c r="F66" s="77">
        <v>1225.92</v>
      </c>
      <c r="G66" s="77">
        <v>125527.51</v>
      </c>
      <c r="H66" s="77">
        <v>828.26</v>
      </c>
      <c r="I66" s="21">
        <f t="shared" si="1"/>
        <v>2054.1800000000003</v>
      </c>
      <c r="J66" s="76"/>
    </row>
    <row r="67" spans="1:10" ht="15" customHeight="1" x14ac:dyDescent="0.25">
      <c r="A67" t="str">
        <f t="shared" si="0"/>
        <v>SEGUREXPO45473</v>
      </c>
      <c r="B67" s="45" t="s">
        <v>17</v>
      </c>
      <c r="C67" s="34">
        <v>45473</v>
      </c>
      <c r="D67" s="77">
        <v>0</v>
      </c>
      <c r="E67" s="77">
        <v>85319.03</v>
      </c>
      <c r="F67" s="77">
        <v>1279.79</v>
      </c>
      <c r="G67" s="77">
        <v>126285.28</v>
      </c>
      <c r="H67" s="77">
        <v>932.57</v>
      </c>
      <c r="I67" s="21">
        <f t="shared" si="1"/>
        <v>2212.36</v>
      </c>
      <c r="J67" s="76"/>
    </row>
    <row r="68" spans="1:10" ht="15" customHeight="1" x14ac:dyDescent="0.25">
      <c r="A68" t="str">
        <f t="shared" ref="A68:A76" si="2">+B68&amp;C68</f>
        <v>SEGUREXPO45504</v>
      </c>
      <c r="B68" s="45" t="s">
        <v>17</v>
      </c>
      <c r="C68" s="34">
        <v>45504</v>
      </c>
      <c r="D68" s="77">
        <v>0</v>
      </c>
      <c r="E68" s="77">
        <v>86426.98</v>
      </c>
      <c r="F68" s="77">
        <v>1296.4000000000001</v>
      </c>
      <c r="G68" s="77">
        <v>125573.79</v>
      </c>
      <c r="H68" s="77">
        <v>927.94</v>
      </c>
      <c r="I68" s="21">
        <f t="shared" ref="I68:I80" si="3">+F68+H68</f>
        <v>2224.34</v>
      </c>
      <c r="J68" s="76"/>
    </row>
    <row r="69" spans="1:10" ht="15" customHeight="1" x14ac:dyDescent="0.25">
      <c r="A69" t="str">
        <f t="shared" si="2"/>
        <v>SOLIDARIA45443</v>
      </c>
      <c r="B69" s="45" t="s">
        <v>18</v>
      </c>
      <c r="C69" s="34">
        <v>45443</v>
      </c>
      <c r="D69" s="77">
        <v>524023.98</v>
      </c>
      <c r="E69" s="77">
        <v>280494.34999999998</v>
      </c>
      <c r="F69" s="77">
        <v>4207.42</v>
      </c>
      <c r="G69" s="77">
        <v>374013.5</v>
      </c>
      <c r="H69" s="77">
        <v>4360.29</v>
      </c>
      <c r="I69" s="21">
        <f t="shared" si="3"/>
        <v>8567.7099999999991</v>
      </c>
      <c r="J69" s="76"/>
    </row>
    <row r="70" spans="1:10" ht="15" customHeight="1" x14ac:dyDescent="0.25">
      <c r="A70" t="str">
        <f t="shared" si="2"/>
        <v>SOLIDARIA45473</v>
      </c>
      <c r="B70" s="45" t="s">
        <v>18</v>
      </c>
      <c r="C70" s="34">
        <v>45473</v>
      </c>
      <c r="D70" s="77">
        <v>479657.99</v>
      </c>
      <c r="E70" s="77">
        <v>287516.58</v>
      </c>
      <c r="F70" s="77">
        <v>4312.75</v>
      </c>
      <c r="G70" s="77">
        <v>379382.09</v>
      </c>
      <c r="H70" s="77">
        <v>4563.67</v>
      </c>
      <c r="I70" s="21">
        <f t="shared" si="3"/>
        <v>8876.42</v>
      </c>
      <c r="J70" s="76"/>
    </row>
    <row r="71" spans="1:10" ht="15" customHeight="1" x14ac:dyDescent="0.25">
      <c r="A71" t="str">
        <f t="shared" si="2"/>
        <v>SOLIDARIA45504</v>
      </c>
      <c r="B71" s="45" t="s">
        <v>18</v>
      </c>
      <c r="C71" s="34">
        <v>45504</v>
      </c>
      <c r="D71" s="77">
        <v>465194.1</v>
      </c>
      <c r="E71" s="77">
        <v>290810.18</v>
      </c>
      <c r="F71" s="77">
        <v>4362.1499999999996</v>
      </c>
      <c r="G71" s="77">
        <v>379451.82</v>
      </c>
      <c r="H71" s="77">
        <v>4512.41</v>
      </c>
      <c r="I71" s="21">
        <f t="shared" si="3"/>
        <v>8874.56</v>
      </c>
      <c r="J71" s="76"/>
    </row>
    <row r="72" spans="1:10" ht="15" customHeight="1" x14ac:dyDescent="0.25">
      <c r="A72" t="str">
        <f t="shared" si="2"/>
        <v>SOLUNION45443</v>
      </c>
      <c r="B72" s="45" t="s">
        <v>19</v>
      </c>
      <c r="C72" s="34">
        <v>45443</v>
      </c>
      <c r="D72" s="77">
        <v>111287.69</v>
      </c>
      <c r="E72" s="77">
        <v>7326.72</v>
      </c>
      <c r="F72" s="77">
        <v>109.9</v>
      </c>
      <c r="G72" s="77">
        <v>163550.73000000001</v>
      </c>
      <c r="H72" s="77">
        <v>1456.69</v>
      </c>
      <c r="I72" s="21">
        <f t="shared" si="3"/>
        <v>1566.5900000000001</v>
      </c>
      <c r="J72" s="76"/>
    </row>
    <row r="73" spans="1:10" ht="15" customHeight="1" x14ac:dyDescent="0.25">
      <c r="A73" t="str">
        <f t="shared" si="2"/>
        <v>SOLUNION45473</v>
      </c>
      <c r="B73" s="45" t="s">
        <v>19</v>
      </c>
      <c r="C73" s="34">
        <v>45473</v>
      </c>
      <c r="D73" s="77">
        <v>114698.7</v>
      </c>
      <c r="E73" s="77">
        <v>7346.56</v>
      </c>
      <c r="F73" s="77">
        <v>110.2</v>
      </c>
      <c r="G73" s="77">
        <v>148368.84</v>
      </c>
      <c r="H73" s="77">
        <v>1267.3499999999999</v>
      </c>
      <c r="I73" s="21">
        <f t="shared" si="3"/>
        <v>1377.55</v>
      </c>
      <c r="J73" s="76"/>
    </row>
    <row r="74" spans="1:10" ht="15" customHeight="1" x14ac:dyDescent="0.25">
      <c r="A74" t="str">
        <f t="shared" si="2"/>
        <v>SOLUNION45504</v>
      </c>
      <c r="B74" s="45" t="s">
        <v>19</v>
      </c>
      <c r="C74" s="34">
        <v>45504</v>
      </c>
      <c r="D74" s="77">
        <v>113619.92</v>
      </c>
      <c r="E74" s="77">
        <v>5862.03</v>
      </c>
      <c r="F74" s="77">
        <v>87.93</v>
      </c>
      <c r="G74" s="77">
        <v>161870.62</v>
      </c>
      <c r="H74" s="77">
        <v>1621.95</v>
      </c>
      <c r="I74" s="21">
        <f t="shared" si="3"/>
        <v>1709.88</v>
      </c>
      <c r="J74" s="76"/>
    </row>
    <row r="75" spans="1:10" ht="15" customHeight="1" x14ac:dyDescent="0.25">
      <c r="A75" t="str">
        <f t="shared" si="2"/>
        <v>SURAMERICANA45443</v>
      </c>
      <c r="B75" s="45" t="s">
        <v>20</v>
      </c>
      <c r="C75" s="34">
        <v>45443</v>
      </c>
      <c r="D75" s="77">
        <v>2700449.95</v>
      </c>
      <c r="E75" s="77">
        <v>417435.5</v>
      </c>
      <c r="F75" s="77">
        <v>6261.42</v>
      </c>
      <c r="G75" s="77">
        <v>2466104.4900000002</v>
      </c>
      <c r="H75" s="77">
        <v>48256.61</v>
      </c>
      <c r="I75" s="21">
        <f t="shared" si="3"/>
        <v>54518.03</v>
      </c>
      <c r="J75" s="76"/>
    </row>
    <row r="76" spans="1:10" ht="15" customHeight="1" x14ac:dyDescent="0.25">
      <c r="A76" t="str">
        <f t="shared" si="2"/>
        <v>SURAMERICANA45473</v>
      </c>
      <c r="B76" s="45" t="s">
        <v>20</v>
      </c>
      <c r="C76" s="34">
        <v>45473</v>
      </c>
      <c r="D76" s="77">
        <v>2709654.23</v>
      </c>
      <c r="E76" s="77">
        <v>426075.94</v>
      </c>
      <c r="F76" s="77">
        <v>6391.11</v>
      </c>
      <c r="G76" s="77">
        <v>2555164.69</v>
      </c>
      <c r="H76" s="77">
        <v>56843.93</v>
      </c>
      <c r="I76" s="21">
        <f t="shared" si="3"/>
        <v>63235.040000000001</v>
      </c>
      <c r="J76" s="76"/>
    </row>
    <row r="77" spans="1:10" ht="15" customHeight="1" x14ac:dyDescent="0.25">
      <c r="A77" t="str">
        <f>+B77&amp;C77</f>
        <v>SURAMERICANA45504</v>
      </c>
      <c r="B77" s="45" t="s">
        <v>20</v>
      </c>
      <c r="C77" s="34">
        <v>45504</v>
      </c>
      <c r="D77" s="77">
        <v>2724679.57</v>
      </c>
      <c r="E77" s="77">
        <v>428394.87</v>
      </c>
      <c r="F77" s="77">
        <v>6425.87</v>
      </c>
      <c r="G77" s="77">
        <v>2903842.51</v>
      </c>
      <c r="H77" s="77">
        <v>71738.67</v>
      </c>
      <c r="I77" s="21">
        <f t="shared" si="3"/>
        <v>78164.539999999994</v>
      </c>
      <c r="J77" s="76"/>
    </row>
    <row r="78" spans="1:10" x14ac:dyDescent="0.25">
      <c r="A78" t="str">
        <f t="shared" ref="A78:A80" si="4">+B78&amp;C78</f>
        <v>ZURICH45443</v>
      </c>
      <c r="B78" t="s">
        <v>21</v>
      </c>
      <c r="C78" s="34">
        <v>45443</v>
      </c>
      <c r="D78" s="77">
        <v>406262.14</v>
      </c>
      <c r="E78" s="77">
        <v>122367.03999999999</v>
      </c>
      <c r="F78" s="77">
        <v>1833.64</v>
      </c>
      <c r="G78" s="77">
        <v>543600.86</v>
      </c>
      <c r="H78" s="77">
        <v>12942.81</v>
      </c>
      <c r="I78" s="21">
        <f t="shared" si="3"/>
        <v>14776.449999999999</v>
      </c>
    </row>
    <row r="79" spans="1:10" x14ac:dyDescent="0.25">
      <c r="A79" t="str">
        <f t="shared" si="4"/>
        <v>ZURICH45473</v>
      </c>
      <c r="B79" t="s">
        <v>21</v>
      </c>
      <c r="C79" s="34">
        <v>45473</v>
      </c>
      <c r="D79" s="77">
        <v>389566.14</v>
      </c>
      <c r="E79" s="77">
        <v>137902.5</v>
      </c>
      <c r="F79" s="77">
        <v>2066.67</v>
      </c>
      <c r="G79" s="77">
        <v>474281.56</v>
      </c>
      <c r="H79" s="77">
        <v>14164.65</v>
      </c>
      <c r="I79" s="21">
        <f t="shared" si="3"/>
        <v>16231.32</v>
      </c>
    </row>
    <row r="80" spans="1:10" x14ac:dyDescent="0.25">
      <c r="A80" t="str">
        <f t="shared" si="4"/>
        <v>ZURICH45504</v>
      </c>
      <c r="B80" t="s">
        <v>21</v>
      </c>
      <c r="C80" s="34">
        <v>45504</v>
      </c>
      <c r="D80" s="77">
        <v>411123.38</v>
      </c>
      <c r="E80" s="77">
        <v>140588.14000000001</v>
      </c>
      <c r="F80" s="77">
        <v>2105.6</v>
      </c>
      <c r="G80" s="77">
        <v>455774.48</v>
      </c>
      <c r="H80" s="77">
        <v>13540.55</v>
      </c>
      <c r="I80" s="21">
        <f t="shared" si="3"/>
        <v>15646.15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45504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7" t="s">
        <v>60</v>
      </c>
      <c r="C5" s="139" t="s">
        <v>61</v>
      </c>
      <c r="D5" s="140"/>
      <c r="E5" s="139" t="s">
        <v>62</v>
      </c>
      <c r="F5" s="140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111135.86</v>
      </c>
      <c r="C7" s="50">
        <f>+IFERROR(VLOOKUP($A7&amp;$D$3,BaseRA_GEN!$A$3:$I$857,5,0),"N.A.")</f>
        <v>69799.44</v>
      </c>
      <c r="D7" s="50">
        <f>+IFERROR(VLOOKUP($A7&amp;$D$3,BaseRA_GEN!$A$3:$I$857,6,0),"N.A.")</f>
        <v>1046.99</v>
      </c>
      <c r="E7" s="50">
        <f>+IFERROR(VLOOKUP($A7&amp;$D$3,BaseRA_GEN!$A$3:$I$857,7,0),"N.A.")</f>
        <v>204468.24</v>
      </c>
      <c r="F7" s="55">
        <f>+IFERROR(VLOOKUP($A7&amp;$D$3,BaseRA_GEN!$A$3:$I$857,8,0),"N.A.")</f>
        <v>5641.21</v>
      </c>
      <c r="G7" s="51">
        <f>+IFERROR(VLOOKUP($A7&amp;$D$3,BaseRA_GEN!$A$3:$I$857,9,0),"N.A.")</f>
        <v>6688.2</v>
      </c>
    </row>
    <row r="8" spans="1:18" ht="24.75" customHeight="1" x14ac:dyDescent="0.2">
      <c r="A8" s="14" t="s">
        <v>94</v>
      </c>
      <c r="B8" s="49">
        <f>+IFERROR(VLOOKUP($A8&amp;$D$3,BaseRA_GEN!$A$3:$I$857,4,0),"N.A.")</f>
        <v>1570405.25</v>
      </c>
      <c r="C8" s="52">
        <f>+IFERROR(VLOOKUP($A8&amp;$D$3,BaseRA_GEN!$A$3:$I$857,5,0),"N.A.")</f>
        <v>181861.47</v>
      </c>
      <c r="D8" s="52">
        <f>+IFERROR(VLOOKUP($A8&amp;$D$3,BaseRA_GEN!$A$3:$I$857,6,0),"N.A.")</f>
        <v>2727.92</v>
      </c>
      <c r="E8" s="52">
        <f>+IFERROR(VLOOKUP($A8&amp;$D$3,BaseRA_GEN!$A$3:$I$857,7,0),"N.A.")</f>
        <v>560674.6</v>
      </c>
      <c r="F8" s="55">
        <f>+IFERROR(VLOOKUP($A8&amp;$D$3,BaseRA_GEN!$A$3:$I$857,8,0),"N.A.")</f>
        <v>4342.3100000000004</v>
      </c>
      <c r="G8" s="51">
        <f>+IFERROR(VLOOKUP($A8&amp;$D$3,BaseRA_GEN!$A$3:$I$857,9,0),"N.A.")</f>
        <v>7070.2300000000005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2507803.19</v>
      </c>
      <c r="C9" s="52">
        <f>+IFERROR(VLOOKUP($A9&amp;$D$3,BaseRA_GEN!$A$3:$I$857,5,0),"N.A.")</f>
        <v>359035.02</v>
      </c>
      <c r="D9" s="52">
        <f>+IFERROR(VLOOKUP($A9&amp;$D$3,BaseRA_GEN!$A$3:$I$857,6,0),"N.A.")</f>
        <v>5378.75</v>
      </c>
      <c r="E9" s="52">
        <f>+IFERROR(VLOOKUP($A9&amp;$D$3,BaseRA_GEN!$A$3:$I$857,7,0),"N.A.")</f>
        <v>1388747.45</v>
      </c>
      <c r="F9" s="55">
        <f>+IFERROR(VLOOKUP($A9&amp;$D$3,BaseRA_GEN!$A$3:$I$857,8,0),"N.A.")</f>
        <v>18971.32</v>
      </c>
      <c r="G9" s="51">
        <f>+IFERROR(VLOOKUP($A9&amp;$D$3,BaseRA_GEN!$A$3:$I$857,9,0),"N.A.")</f>
        <v>24350.07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544489.81999999995</v>
      </c>
      <c r="C10" s="52">
        <f>+IFERROR(VLOOKUP($A10&amp;$D$3,BaseRA_GEN!$A$3:$I$857,5,0),"N.A.")</f>
        <v>62375.01</v>
      </c>
      <c r="D10" s="52">
        <f>+IFERROR(VLOOKUP($A10&amp;$D$3,BaseRA_GEN!$A$3:$I$857,6,0),"N.A.")</f>
        <v>935.63</v>
      </c>
      <c r="E10" s="52">
        <f>+IFERROR(VLOOKUP($A10&amp;$D$3,BaseRA_GEN!$A$3:$I$857,7,0),"N.A.")</f>
        <v>190421.52</v>
      </c>
      <c r="F10" s="55">
        <f>+IFERROR(VLOOKUP($A10&amp;$D$3,BaseRA_GEN!$A$3:$I$857,8,0),"N.A.")</f>
        <v>6253.8</v>
      </c>
      <c r="G10" s="51">
        <f>+IFERROR(VLOOKUP($A10&amp;$D$3,BaseRA_GEN!$A$3:$I$857,9,0),"N.A.")</f>
        <v>7189.43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178827.81</v>
      </c>
      <c r="C11" s="52">
        <f>+IFERROR(VLOOKUP($A11&amp;$D$3,BaseRA_GEN!$A$3:$I$857,5,0),"N.A.")</f>
        <v>1250.77</v>
      </c>
      <c r="D11" s="52">
        <f>+IFERROR(VLOOKUP($A11&amp;$D$3,BaseRA_GEN!$A$3:$I$857,6,0),"N.A.")</f>
        <v>18.760000000000002</v>
      </c>
      <c r="E11" s="52">
        <f>+IFERROR(VLOOKUP($A11&amp;$D$3,BaseRA_GEN!$A$3:$I$857,7,0),"N.A.")</f>
        <v>213418.8</v>
      </c>
      <c r="F11" s="55">
        <f>+IFERROR(VLOOKUP($A11&amp;$D$3,BaseRA_GEN!$A$3:$I$857,8,0),"N.A.")</f>
        <v>322.61</v>
      </c>
      <c r="G11" s="51">
        <f>+IFERROR(VLOOKUP($A11&amp;$D$3,BaseRA_GEN!$A$3:$I$857,9,0),"N.A.")</f>
        <v>341.37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1188943.73</v>
      </c>
      <c r="C12" s="52">
        <f>+IFERROR(VLOOKUP($A12&amp;$D$3,BaseRA_GEN!$A$3:$I$857,5,0),"N.A.")</f>
        <v>192602.36</v>
      </c>
      <c r="D12" s="52">
        <f>+IFERROR(VLOOKUP($A12&amp;$D$3,BaseRA_GEN!$A$3:$I$857,6,0),"N.A.")</f>
        <v>2889.04</v>
      </c>
      <c r="E12" s="52">
        <f>+IFERROR(VLOOKUP($A12&amp;$D$3,BaseRA_GEN!$A$3:$I$857,7,0),"N.A.")</f>
        <v>1520360.46</v>
      </c>
      <c r="F12" s="55">
        <f>+IFERROR(VLOOKUP($A12&amp;$D$3,BaseRA_GEN!$A$3:$I$857,8,0),"N.A.")</f>
        <v>16263.18</v>
      </c>
      <c r="G12" s="51">
        <f>+IFERROR(VLOOKUP($A12&amp;$D$3,BaseRA_GEN!$A$3:$I$857,9,0),"N.A.")</f>
        <v>19152.22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485523.21</v>
      </c>
      <c r="C13" s="52">
        <f>+IFERROR(VLOOKUP($A13&amp;$D$3,BaseRA_GEN!$A$3:$I$857,5,0),"N.A.")</f>
        <v>130560.77</v>
      </c>
      <c r="D13" s="52">
        <f>+IFERROR(VLOOKUP($A13&amp;$D$3,BaseRA_GEN!$A$3:$I$857,6,0),"N.A.")</f>
        <v>1958.41</v>
      </c>
      <c r="E13" s="52">
        <f>+IFERROR(VLOOKUP($A13&amp;$D$3,BaseRA_GEN!$A$3:$I$857,7,0),"N.A.")</f>
        <v>166643.41</v>
      </c>
      <c r="F13" s="55">
        <f>+IFERROR(VLOOKUP($A13&amp;$D$3,BaseRA_GEN!$A$3:$I$857,8,0),"N.A.")</f>
        <v>6794.07</v>
      </c>
      <c r="G13" s="51">
        <f>+IFERROR(VLOOKUP($A13&amp;$D$3,BaseRA_GEN!$A$3:$I$857,9,0),"N.A.")</f>
        <v>8752.48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683710.97</v>
      </c>
      <c r="C14" s="52">
        <f>+IFERROR(VLOOKUP($A14&amp;$D$3,BaseRA_GEN!$A$3:$I$857,5,0),"N.A.")</f>
        <v>576378.99</v>
      </c>
      <c r="D14" s="52">
        <f>+IFERROR(VLOOKUP($A14&amp;$D$3,BaseRA_GEN!$A$3:$I$857,6,0),"N.A.")</f>
        <v>8645.68</v>
      </c>
      <c r="E14" s="52">
        <f>+IFERROR(VLOOKUP($A14&amp;$D$3,BaseRA_GEN!$A$3:$I$857,7,0),"N.A.")</f>
        <v>446634.15</v>
      </c>
      <c r="F14" s="55">
        <f>+IFERROR(VLOOKUP($A14&amp;$D$3,BaseRA_GEN!$A$3:$I$857,8,0),"N.A.")</f>
        <v>3721.73</v>
      </c>
      <c r="G14" s="51">
        <f>+IFERROR(VLOOKUP($A14&amp;$D$3,BaseRA_GEN!$A$3:$I$857,9,0),"N.A.")</f>
        <v>12367.41</v>
      </c>
    </row>
    <row r="15" spans="1:18" ht="24.75" customHeight="1" x14ac:dyDescent="0.2">
      <c r="A15" s="14" t="s">
        <v>95</v>
      </c>
      <c r="B15" s="49">
        <f>+IFERROR(VLOOKUP($A15&amp;$D$3,BaseRA_GEN!$A$3:$I$857,4,0),"N.A.")</f>
        <v>26656.13</v>
      </c>
      <c r="C15" s="52">
        <f>+IFERROR(VLOOKUP($A15&amp;$D$3,BaseRA_GEN!$A$3:$I$857,5,0),"N.A.")</f>
        <v>1839.28</v>
      </c>
      <c r="D15" s="52">
        <f>+IFERROR(VLOOKUP($A15&amp;$D$3,BaseRA_GEN!$A$3:$I$857,6,0),"N.A.")</f>
        <v>27.59</v>
      </c>
      <c r="E15" s="52">
        <f>+IFERROR(VLOOKUP($A15&amp;$D$3,BaseRA_GEN!$A$3:$I$857,7,0),"N.A.")</f>
        <v>14773.71</v>
      </c>
      <c r="F15" s="55">
        <f>+IFERROR(VLOOKUP($A15&amp;$D$3,BaseRA_GEN!$A$3:$I$857,8,0),"N.A.")</f>
        <v>343.82</v>
      </c>
      <c r="G15" s="51">
        <f>+IFERROR(VLOOKUP($A15&amp;$D$3,BaseRA_GEN!$A$3:$I$857,9,0),"N.A.")</f>
        <v>371.40999999999997</v>
      </c>
    </row>
    <row r="16" spans="1:18" ht="24.75" customHeight="1" x14ac:dyDescent="0.2">
      <c r="A16" s="14" t="s">
        <v>115</v>
      </c>
      <c r="B16" s="49">
        <f>+IFERROR(VLOOKUP($A16&amp;$D$3,BaseRA_GEN!$A$3:$I$857,4,0),"N.A.")</f>
        <v>30679.56</v>
      </c>
      <c r="C16" s="52">
        <f>+IFERROR(VLOOKUP($A16&amp;$D$3,BaseRA_GEN!$A$3:$I$857,5,0),"N.A.")</f>
        <v>2398.17</v>
      </c>
      <c r="D16" s="52">
        <f>+IFERROR(VLOOKUP($A16&amp;$D$3,BaseRA_GEN!$A$3:$I$857,6,0),"N.A.")</f>
        <v>35.97</v>
      </c>
      <c r="E16" s="52">
        <f>+IFERROR(VLOOKUP($A16&amp;$D$3,BaseRA_GEN!$A$3:$I$857,7,0),"N.A.")</f>
        <v>59356.27</v>
      </c>
      <c r="F16" s="55">
        <f>+IFERROR(VLOOKUP($A16&amp;$D$3,BaseRA_GEN!$A$3:$I$857,8,0),"N.A.")</f>
        <v>2125.11</v>
      </c>
      <c r="G16" s="51">
        <f>+IFERROR(VLOOKUP($A16&amp;$D$3,BaseRA_GEN!$A$3:$I$857,9,0),"N.A.")</f>
        <v>2161.08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239577.96</v>
      </c>
      <c r="C17" s="52">
        <f>+IFERROR(VLOOKUP($A17&amp;$D$3,BaseRA_GEN!$A$3:$I$857,5,0),"N.A.")</f>
        <v>157132.19</v>
      </c>
      <c r="D17" s="52">
        <f>+IFERROR(VLOOKUP($A17&amp;$D$3,BaseRA_GEN!$A$3:$I$857,6,0),"N.A.")</f>
        <v>2356.98</v>
      </c>
      <c r="E17" s="52">
        <f>+IFERROR(VLOOKUP($A17&amp;$D$3,BaseRA_GEN!$A$3:$I$857,7,0),"N.A.")</f>
        <v>745893.79</v>
      </c>
      <c r="F17" s="55">
        <f>+IFERROR(VLOOKUP($A17&amp;$D$3,BaseRA_GEN!$A$3:$I$857,8,0),"N.A.")</f>
        <v>8821.48</v>
      </c>
      <c r="G17" s="51">
        <f>+IFERROR(VLOOKUP($A17&amp;$D$3,BaseRA_GEN!$A$3:$I$857,9,0),"N.A.")</f>
        <v>11178.46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299840.26</v>
      </c>
      <c r="C18" s="52">
        <f>+IFERROR(VLOOKUP($A18&amp;$D$3,BaseRA_GEN!$A$3:$I$857,5,0),"N.A.")</f>
        <v>95532.82</v>
      </c>
      <c r="D18" s="52">
        <f>+IFERROR(VLOOKUP($A18&amp;$D$3,BaseRA_GEN!$A$3:$I$857,6,0),"N.A.")</f>
        <v>1432.99</v>
      </c>
      <c r="E18" s="52">
        <f>+IFERROR(VLOOKUP($A18&amp;$D$3,BaseRA_GEN!$A$3:$I$857,7,0),"N.A.")</f>
        <v>665284.6</v>
      </c>
      <c r="F18" s="55">
        <f>+IFERROR(VLOOKUP($A18&amp;$D$3,BaseRA_GEN!$A$3:$I$857,8,0),"N.A.")</f>
        <v>6040.33</v>
      </c>
      <c r="G18" s="51">
        <f>+IFERROR(VLOOKUP($A18&amp;$D$3,BaseRA_GEN!$A$3:$I$857,9,0),"N.A.")</f>
        <v>7473.32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1293159.8400000001</v>
      </c>
      <c r="C19" s="52">
        <f>+IFERROR(VLOOKUP($A19&amp;$D$3,BaseRA_GEN!$A$3:$I$857,5,0),"N.A.")</f>
        <v>289967.69</v>
      </c>
      <c r="D19" s="52">
        <f>+IFERROR(VLOOKUP($A19&amp;$D$3,BaseRA_GEN!$A$3:$I$857,6,0),"N.A.")</f>
        <v>4349.5200000000004</v>
      </c>
      <c r="E19" s="52">
        <f>+IFERROR(VLOOKUP($A19&amp;$D$3,BaseRA_GEN!$A$3:$I$857,7,0),"N.A.")</f>
        <v>1278590.26</v>
      </c>
      <c r="F19" s="55">
        <f>+IFERROR(VLOOKUP($A19&amp;$D$3,BaseRA_GEN!$A$3:$I$857,8,0),"N.A.")</f>
        <v>34928.25</v>
      </c>
      <c r="G19" s="51">
        <f>+IFERROR(VLOOKUP($A19&amp;$D$3,BaseRA_GEN!$A$3:$I$857,9,0),"N.A.")</f>
        <v>39277.770000000004</v>
      </c>
    </row>
    <row r="20" spans="1:7" ht="24.75" customHeight="1" x14ac:dyDescent="0.2">
      <c r="A20" s="14" t="s">
        <v>99</v>
      </c>
      <c r="B20" s="49">
        <f>+IFERROR(VLOOKUP($A20&amp;$D$3,BaseRA_GEN!$A$3:$I$857,4,0),"N.A.")</f>
        <v>227831.78</v>
      </c>
      <c r="C20" s="52">
        <f>+IFERROR(VLOOKUP($A20&amp;$D$3,BaseRA_GEN!$A$3:$I$857,5,0),"N.A.")</f>
        <v>66855.100000000006</v>
      </c>
      <c r="D20" s="52">
        <f>+IFERROR(VLOOKUP($A20&amp;$D$3,BaseRA_GEN!$A$3:$I$857,6,0),"N.A.")</f>
        <v>1002.83</v>
      </c>
      <c r="E20" s="52">
        <f>+IFERROR(VLOOKUP($A20&amp;$D$3,BaseRA_GEN!$A$3:$I$857,7,0),"N.A.")</f>
        <v>228479.18</v>
      </c>
      <c r="F20" s="55">
        <f>+IFERROR(VLOOKUP($A20&amp;$D$3,BaseRA_GEN!$A$3:$I$857,8,0),"N.A.")</f>
        <v>3095.78</v>
      </c>
      <c r="G20" s="51">
        <f>+IFERROR(VLOOKUP($A20&amp;$D$3,BaseRA_GEN!$A$3:$I$857,9,0),"N.A.")</f>
        <v>4098.6100000000006</v>
      </c>
    </row>
    <row r="21" spans="1:7" ht="24.75" customHeight="1" x14ac:dyDescent="0.2">
      <c r="A21" s="14" t="s">
        <v>11</v>
      </c>
      <c r="B21" s="49">
        <f>+IFERROR(VLOOKUP($A21&amp;$D$3,BaseRA_GEN!$A$3:$I$857,4,0),"N.A.")</f>
        <v>45493</v>
      </c>
      <c r="C21" s="52">
        <f>+IFERROR(VLOOKUP($A21&amp;$D$3,BaseRA_GEN!$A$3:$I$857,5,0),"N.A.")</f>
        <v>1009.56</v>
      </c>
      <c r="D21" s="52">
        <f>+IFERROR(VLOOKUP($A21&amp;$D$3,BaseRA_GEN!$A$3:$I$857,6,0),"N.A.")</f>
        <v>15.14</v>
      </c>
      <c r="E21" s="52">
        <f>+IFERROR(VLOOKUP($A21&amp;$D$3,BaseRA_GEN!$A$3:$I$857,7,0),"N.A.")</f>
        <v>75627.199999999997</v>
      </c>
      <c r="F21" s="55">
        <f>+IFERROR(VLOOKUP($A21&amp;$D$3,BaseRA_GEN!$A$3:$I$857,8,0),"N.A.")</f>
        <v>346.44</v>
      </c>
      <c r="G21" s="51">
        <f>+IFERROR(VLOOKUP($A21&amp;$D$3,BaseRA_GEN!$A$3:$I$857,9,0),"N.A.")</f>
        <v>361.58</v>
      </c>
    </row>
    <row r="22" spans="1:7" ht="24.75" customHeight="1" x14ac:dyDescent="0.2">
      <c r="A22" s="14" t="s">
        <v>12</v>
      </c>
      <c r="B22" s="49">
        <f>+IFERROR(VLOOKUP($A22&amp;$D$3,BaseRA_GEN!$A$3:$I$857,4,0),"N.A.")</f>
        <v>1674435.2</v>
      </c>
      <c r="C22" s="52">
        <f>+IFERROR(VLOOKUP($A22&amp;$D$3,BaseRA_GEN!$A$3:$I$857,5,0),"N.A.")</f>
        <v>233985.45</v>
      </c>
      <c r="D22" s="52">
        <f>+IFERROR(VLOOKUP($A22&amp;$D$3,BaseRA_GEN!$A$3:$I$857,6,0),"N.A.")</f>
        <v>3509.78</v>
      </c>
      <c r="E22" s="52">
        <f>+IFERROR(VLOOKUP($A22&amp;$D$3,BaseRA_GEN!$A$3:$I$857,7,0),"N.A.")</f>
        <v>479323.13</v>
      </c>
      <c r="F22" s="55">
        <f>+IFERROR(VLOOKUP($A22&amp;$D$3,BaseRA_GEN!$A$3:$I$857,8,0),"N.A.")</f>
        <v>5423.59</v>
      </c>
      <c r="G22" s="51">
        <f>+IFERROR(VLOOKUP($A22&amp;$D$3,BaseRA_GEN!$A$3:$I$857,9,0),"N.A.")</f>
        <v>8933.3700000000008</v>
      </c>
    </row>
    <row r="23" spans="1:7" ht="24.75" customHeight="1" x14ac:dyDescent="0.2">
      <c r="A23" s="14" t="s">
        <v>13</v>
      </c>
      <c r="B23" s="49">
        <f>+IFERROR(VLOOKUP($A23&amp;$D$3,BaseRA_GEN!$A$3:$I$857,4,0),"N.A.")</f>
        <v>1313835.75</v>
      </c>
      <c r="C23" s="52">
        <f>+IFERROR(VLOOKUP($A23&amp;$D$3,BaseRA_GEN!$A$3:$I$857,5,0),"N.A.")</f>
        <v>275199.32</v>
      </c>
      <c r="D23" s="52">
        <f>+IFERROR(VLOOKUP($A23&amp;$D$3,BaseRA_GEN!$A$3:$I$857,6,0),"N.A.")</f>
        <v>3935.05</v>
      </c>
      <c r="E23" s="52">
        <f>+IFERROR(VLOOKUP($A23&amp;$D$3,BaseRA_GEN!$A$3:$I$857,7,0),"N.A.")</f>
        <v>1406944.39</v>
      </c>
      <c r="F23" s="55">
        <f>+IFERROR(VLOOKUP($A23&amp;$D$3,BaseRA_GEN!$A$3:$I$857,8,0),"N.A.")</f>
        <v>12814.06</v>
      </c>
      <c r="G23" s="51">
        <f>+IFERROR(VLOOKUP($A23&amp;$D$3,BaseRA_GEN!$A$3:$I$857,9,0),"N.A.")</f>
        <v>16749.11</v>
      </c>
    </row>
    <row r="24" spans="1:7" ht="24.75" customHeight="1" x14ac:dyDescent="0.2">
      <c r="A24" s="14" t="s">
        <v>14</v>
      </c>
      <c r="B24" s="49">
        <f>+IFERROR(VLOOKUP($A24&amp;$D$3,BaseRA_GEN!$A$3:$I$857,4,0),"N.A.")</f>
        <v>628333.17000000004</v>
      </c>
      <c r="C24" s="52">
        <f>+IFERROR(VLOOKUP($A24&amp;$D$3,BaseRA_GEN!$A$3:$I$857,5,0),"N.A.")</f>
        <v>241204.36</v>
      </c>
      <c r="D24" s="52">
        <f>+IFERROR(VLOOKUP($A24&amp;$D$3,BaseRA_GEN!$A$3:$I$857,6,0),"N.A.")</f>
        <v>3618.07</v>
      </c>
      <c r="E24" s="52">
        <f>+IFERROR(VLOOKUP($A24&amp;$D$3,BaseRA_GEN!$A$3:$I$857,7,0),"N.A.")</f>
        <v>1240490.1100000001</v>
      </c>
      <c r="F24" s="55">
        <f>+IFERROR(VLOOKUP($A24&amp;$D$3,BaseRA_GEN!$A$3:$I$857,8,0),"N.A.")</f>
        <v>8349.7900000000009</v>
      </c>
      <c r="G24" s="51">
        <f>+IFERROR(VLOOKUP($A24&amp;$D$3,BaseRA_GEN!$A$3:$I$857,9,0),"N.A.")</f>
        <v>11967.86</v>
      </c>
    </row>
    <row r="25" spans="1:7" ht="24.75" customHeight="1" x14ac:dyDescent="0.2">
      <c r="A25" s="14" t="s">
        <v>15</v>
      </c>
      <c r="B25" s="49">
        <f>+IFERROR(VLOOKUP($A25&amp;$D$3,BaseRA_GEN!$A$3:$I$857,4,0),"N.A.")</f>
        <v>101113.03</v>
      </c>
      <c r="C25" s="52">
        <f>+IFERROR(VLOOKUP($A25&amp;$D$3,BaseRA_GEN!$A$3:$I$857,5,0),"N.A.")</f>
        <v>18445.810000000001</v>
      </c>
      <c r="D25" s="52">
        <f>+IFERROR(VLOOKUP($A25&amp;$D$3,BaseRA_GEN!$A$3:$I$857,6,0),"N.A.")</f>
        <v>276.69</v>
      </c>
      <c r="E25" s="52">
        <f>+IFERROR(VLOOKUP($A25&amp;$D$3,BaseRA_GEN!$A$3:$I$857,7,0),"N.A.")</f>
        <v>711443.84</v>
      </c>
      <c r="F25" s="55">
        <f>+IFERROR(VLOOKUP($A25&amp;$D$3,BaseRA_GEN!$A$3:$I$857,8,0),"N.A.")</f>
        <v>6043.48</v>
      </c>
      <c r="G25" s="51">
        <f>+IFERROR(VLOOKUP($A25&amp;$D$3,BaseRA_GEN!$A$3:$I$857,9,0),"N.A.")</f>
        <v>6320.1699999999992</v>
      </c>
    </row>
    <row r="26" spans="1:7" ht="24.75" customHeight="1" x14ac:dyDescent="0.2">
      <c r="A26" s="14" t="s">
        <v>16</v>
      </c>
      <c r="B26" s="49">
        <f>+IFERROR(VLOOKUP($A26&amp;$D$3,BaseRA_GEN!$A$3:$I$857,4,0),"N.A.")</f>
        <v>1030446.27</v>
      </c>
      <c r="C26" s="52">
        <f>+IFERROR(VLOOKUP($A26&amp;$D$3,BaseRA_GEN!$A$3:$I$857,5,0),"N.A.")</f>
        <v>916513.25</v>
      </c>
      <c r="D26" s="52">
        <f>+IFERROR(VLOOKUP($A26&amp;$D$3,BaseRA_GEN!$A$3:$I$857,6,0),"N.A.")</f>
        <v>13747.7</v>
      </c>
      <c r="E26" s="52">
        <f>+IFERROR(VLOOKUP($A26&amp;$D$3,BaseRA_GEN!$A$3:$I$857,7,0),"N.A.")</f>
        <v>1922862.32</v>
      </c>
      <c r="F26" s="55">
        <f>+IFERROR(VLOOKUP($A26&amp;$D$3,BaseRA_GEN!$A$3:$I$857,8,0),"N.A.")</f>
        <v>24266.41</v>
      </c>
      <c r="G26" s="51">
        <f>+IFERROR(VLOOKUP($A26&amp;$D$3,BaseRA_GEN!$A$3:$I$857,9,0),"N.A.")</f>
        <v>38014.11</v>
      </c>
    </row>
    <row r="27" spans="1:7" ht="24.75" customHeight="1" x14ac:dyDescent="0.2">
      <c r="A27" s="14" t="s">
        <v>97</v>
      </c>
      <c r="B27" s="49">
        <f>+IFERROR(VLOOKUP($A27&amp;$D$3,BaseRA_GEN!$A$3:$I$857,4,0),"N.A.")</f>
        <v>1090850.92</v>
      </c>
      <c r="C27" s="52">
        <f>+IFERROR(VLOOKUP($A27&amp;$D$3,BaseRA_GEN!$A$3:$I$857,5,0),"N.A.")</f>
        <v>85226.4</v>
      </c>
      <c r="D27" s="52">
        <f>+IFERROR(VLOOKUP($A27&amp;$D$3,BaseRA_GEN!$A$3:$I$857,6,0),"N.A.")</f>
        <v>1278.4000000000001</v>
      </c>
      <c r="E27" s="52">
        <f>+IFERROR(VLOOKUP($A27&amp;$D$3,BaseRA_GEN!$A$3:$I$857,7,0),"N.A.")</f>
        <v>432724.15</v>
      </c>
      <c r="F27" s="55">
        <f>+IFERROR(VLOOKUP($A27&amp;$D$3,BaseRA_GEN!$A$3:$I$857,8,0),"N.A.")</f>
        <v>6556.98</v>
      </c>
      <c r="G27" s="51">
        <f>+IFERROR(VLOOKUP($A27&amp;$D$3,BaseRA_GEN!$A$3:$I$857,9,0),"N.A.")</f>
        <v>7835.3799999999992</v>
      </c>
    </row>
    <row r="28" spans="1:7" ht="24.75" customHeight="1" x14ac:dyDescent="0.2">
      <c r="A28" s="14" t="s">
        <v>17</v>
      </c>
      <c r="B28" s="49">
        <f>+IFERROR(VLOOKUP($A28&amp;$D$3,BaseRA_GEN!$A$3:$I$857,4,0),"N.A.")</f>
        <v>0</v>
      </c>
      <c r="C28" s="52">
        <f>+IFERROR(VLOOKUP($A28&amp;$D$3,BaseRA_GEN!$A$3:$I$857,5,0),"N.A.")</f>
        <v>86426.98</v>
      </c>
      <c r="D28" s="52">
        <f>+IFERROR(VLOOKUP($A28&amp;$D$3,BaseRA_GEN!$A$3:$I$857,6,0),"N.A.")</f>
        <v>1296.4000000000001</v>
      </c>
      <c r="E28" s="52">
        <f>+IFERROR(VLOOKUP($A28&amp;$D$3,BaseRA_GEN!$A$3:$I$857,7,0),"N.A.")</f>
        <v>125573.79</v>
      </c>
      <c r="F28" s="55">
        <f>+IFERROR(VLOOKUP($A28&amp;$D$3,BaseRA_GEN!$A$3:$I$857,8,0),"N.A.")</f>
        <v>927.94</v>
      </c>
      <c r="G28" s="51">
        <f>+IFERROR(VLOOKUP($A28&amp;$D$3,BaseRA_GEN!$A$3:$I$857,9,0),"N.A.")</f>
        <v>2224.34</v>
      </c>
    </row>
    <row r="29" spans="1:7" ht="24.75" customHeight="1" x14ac:dyDescent="0.2">
      <c r="A29" s="14" t="s">
        <v>18</v>
      </c>
      <c r="B29" s="49">
        <f>+IFERROR(VLOOKUP($A29&amp;$D$3,BaseRA_GEN!$A$3:$I$857,4,0),"N.A.")</f>
        <v>465194.1</v>
      </c>
      <c r="C29" s="52">
        <f>+IFERROR(VLOOKUP($A29&amp;$D$3,BaseRA_GEN!$A$3:$I$857,5,0),"N.A.")</f>
        <v>290810.18</v>
      </c>
      <c r="D29" s="52">
        <f>+IFERROR(VLOOKUP($A29&amp;$D$3,BaseRA_GEN!$A$3:$I$857,6,0),"N.A.")</f>
        <v>4362.1499999999996</v>
      </c>
      <c r="E29" s="52">
        <f>+IFERROR(VLOOKUP($A29&amp;$D$3,BaseRA_GEN!$A$3:$I$857,7,0),"N.A.")</f>
        <v>379451.82</v>
      </c>
      <c r="F29" s="55">
        <f>+IFERROR(VLOOKUP($A29&amp;$D$3,BaseRA_GEN!$A$3:$I$857,8,0),"N.A.")</f>
        <v>4512.41</v>
      </c>
      <c r="G29" s="51">
        <f>+IFERROR(VLOOKUP($A29&amp;$D$3,BaseRA_GEN!$A$3:$I$857,9,0),"N.A.")</f>
        <v>8874.56</v>
      </c>
    </row>
    <row r="30" spans="1:7" ht="24.75" customHeight="1" x14ac:dyDescent="0.2">
      <c r="A30" s="14" t="s">
        <v>19</v>
      </c>
      <c r="B30" s="49">
        <f>+IFERROR(VLOOKUP($A30&amp;$D$3,BaseRA_GEN!$A$3:$I$857,4,0),"N.A.")</f>
        <v>113619.92</v>
      </c>
      <c r="C30" s="52">
        <f>+IFERROR(VLOOKUP($A30&amp;$D$3,BaseRA_GEN!$A$3:$I$857,5,0),"N.A.")</f>
        <v>5862.03</v>
      </c>
      <c r="D30" s="52">
        <f>+IFERROR(VLOOKUP($A30&amp;$D$3,BaseRA_GEN!$A$3:$I$857,6,0),"N.A.")</f>
        <v>87.93</v>
      </c>
      <c r="E30" s="52">
        <f>+IFERROR(VLOOKUP($A30&amp;$D$3,BaseRA_GEN!$A$3:$I$857,7,0),"N.A.")</f>
        <v>161870.62</v>
      </c>
      <c r="F30" s="55">
        <f>+IFERROR(VLOOKUP($A30&amp;$D$3,BaseRA_GEN!$A$3:$I$857,8,0),"N.A.")</f>
        <v>1621.95</v>
      </c>
      <c r="G30" s="51">
        <f>+IFERROR(VLOOKUP($A30&amp;$D$3,BaseRA_GEN!$A$3:$I$857,9,0),"N.A.")</f>
        <v>1709.88</v>
      </c>
    </row>
    <row r="31" spans="1:7" ht="24.75" customHeight="1" x14ac:dyDescent="0.2">
      <c r="A31" s="14" t="s">
        <v>20</v>
      </c>
      <c r="B31" s="49">
        <f>+IFERROR(VLOOKUP($A31&amp;$D$3,BaseRA_GEN!$A$3:$I$857,4,0),"N.A.")</f>
        <v>2724679.57</v>
      </c>
      <c r="C31" s="52">
        <f>+IFERROR(VLOOKUP($A31&amp;$D$3,BaseRA_GEN!$A$3:$I$857,5,0),"N.A.")</f>
        <v>428394.87</v>
      </c>
      <c r="D31" s="52">
        <f>+IFERROR(VLOOKUP($A31&amp;$D$3,BaseRA_GEN!$A$3:$I$857,6,0),"N.A.")</f>
        <v>6425.87</v>
      </c>
      <c r="E31" s="52">
        <f>+IFERROR(VLOOKUP($A31&amp;$D$3,BaseRA_GEN!$A$3:$I$857,7,0),"N.A.")</f>
        <v>2903842.51</v>
      </c>
      <c r="F31" s="55">
        <f>+IFERROR(VLOOKUP($A31&amp;$D$3,BaseRA_GEN!$A$3:$I$857,8,0),"N.A.")</f>
        <v>71738.67</v>
      </c>
      <c r="G31" s="51">
        <f>+IFERROR(VLOOKUP($A31&amp;$D$3,BaseRA_GEN!$A$3:$I$857,9,0),"N.A.")</f>
        <v>78164.539999999994</v>
      </c>
    </row>
    <row r="32" spans="1:7" ht="24.75" customHeight="1" thickBot="1" x14ac:dyDescent="0.25">
      <c r="A32" s="15" t="s">
        <v>21</v>
      </c>
      <c r="B32" s="53">
        <f>+IFERROR(VLOOKUP($A32&amp;$D$3,BaseRA_GEN!$A$3:$I$857,4,0),"N.A.")</f>
        <v>411123.38</v>
      </c>
      <c r="C32" s="54">
        <f>+IFERROR(VLOOKUP($A32&amp;$D$3,BaseRA_GEN!$A$3:$I$857,5,0),"N.A.")</f>
        <v>140588.14000000001</v>
      </c>
      <c r="D32" s="54">
        <f>+IFERROR(VLOOKUP($A32&amp;$D$3,BaseRA_GEN!$A$3:$I$857,6,0),"N.A.")</f>
        <v>2105.6</v>
      </c>
      <c r="E32" s="54">
        <f>+IFERROR(VLOOKUP($A32&amp;$D$3,BaseRA_GEN!$A$3:$I$857,7,0),"N.A.")</f>
        <v>455774.48</v>
      </c>
      <c r="F32" s="56">
        <f>+IFERROR(VLOOKUP($A32&amp;$D$3,BaseRA_GEN!$A$3:$I$857,8,0),"N.A.")</f>
        <v>13540.55</v>
      </c>
      <c r="G32" s="51">
        <f>+IFERROR(VLOOKUP($A32&amp;$D$3,BaseRA_GEN!$A$3:$I$857,9,0),"N.A.")</f>
        <v>15646.15</v>
      </c>
    </row>
    <row r="33" spans="1:7" s="27" customFormat="1" ht="15" thickTop="1" x14ac:dyDescent="0.2">
      <c r="G33" s="32"/>
    </row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oFgRVbk+xd1mTGwz/owiYsP0jEQkOfuMsv5K0TOHq8lZN195TRa5g7HL9baay8jF/TbabfDQsn9zWOLJ+r1WPQ==" saltValue="YGC8s0bQa1ANR9O0s9d3ng==" spinCount="100000" sheet="1" objects="1" scenarios="1"/>
  <sortState xmlns:xlrd2="http://schemas.microsoft.com/office/spreadsheetml/2017/richdata2" ref="A7:A32">
    <sortCondition ref="A7:A32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$A$44:$A$49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50</v>
      </c>
      <c r="E1" s="1" t="s">
        <v>51</v>
      </c>
      <c r="F1" s="1"/>
      <c r="G1" s="1" t="s">
        <v>52</v>
      </c>
      <c r="H1" s="1"/>
      <c r="I1" s="1" t="s">
        <v>53</v>
      </c>
    </row>
    <row r="2" spans="1:10" ht="30" customHeight="1" x14ac:dyDescent="0.25">
      <c r="B2" s="1"/>
      <c r="C2" s="1"/>
      <c r="D2" s="40" t="s">
        <v>54</v>
      </c>
      <c r="E2" s="40" t="s">
        <v>54</v>
      </c>
      <c r="F2" s="40" t="s">
        <v>55</v>
      </c>
      <c r="G2" s="40" t="s">
        <v>54</v>
      </c>
      <c r="H2" s="40" t="s">
        <v>55</v>
      </c>
      <c r="I2" s="40" t="s">
        <v>55</v>
      </c>
    </row>
    <row r="3" spans="1:10" ht="15" customHeight="1" x14ac:dyDescent="0.25">
      <c r="A3" t="str">
        <f>+B3&amp;C3</f>
        <v>ALFA VIDA45443</v>
      </c>
      <c r="B3" s="1" t="s">
        <v>22</v>
      </c>
      <c r="C3" s="34">
        <v>45443</v>
      </c>
      <c r="D3" s="77">
        <v>27927714.07</v>
      </c>
      <c r="E3" s="77">
        <v>4175063.71</v>
      </c>
      <c r="F3" s="77">
        <v>62625.96</v>
      </c>
      <c r="G3" s="77">
        <v>7678544.2699999996</v>
      </c>
      <c r="H3" s="77">
        <v>158457.45000000001</v>
      </c>
      <c r="I3" s="21">
        <f>+H3+F3</f>
        <v>221083.41</v>
      </c>
      <c r="J3" s="78"/>
    </row>
    <row r="4" spans="1:10" ht="15" customHeight="1" x14ac:dyDescent="0.25">
      <c r="A4" t="str">
        <f t="shared" ref="A4:A62" si="0">+B4&amp;C4</f>
        <v>ALFA VIDA45473</v>
      </c>
      <c r="B4" s="1" t="s">
        <v>22</v>
      </c>
      <c r="C4" s="34">
        <v>45473</v>
      </c>
      <c r="D4" s="77">
        <v>28492473.280000001</v>
      </c>
      <c r="E4" s="77">
        <v>4196023.92</v>
      </c>
      <c r="F4" s="77">
        <v>62940.36</v>
      </c>
      <c r="G4" s="77">
        <v>7731537.04</v>
      </c>
      <c r="H4" s="77">
        <v>159653.69</v>
      </c>
      <c r="I4" s="21">
        <f t="shared" ref="I4:I62" si="1">+H4+F4</f>
        <v>222594.05</v>
      </c>
    </row>
    <row r="5" spans="1:10" ht="15" customHeight="1" x14ac:dyDescent="0.25">
      <c r="A5" t="str">
        <f t="shared" si="0"/>
        <v>ALFA VIDA45504</v>
      </c>
      <c r="B5" s="1" t="s">
        <v>22</v>
      </c>
      <c r="C5" s="34">
        <v>45504</v>
      </c>
      <c r="D5" s="77">
        <v>29234068.710000001</v>
      </c>
      <c r="E5" s="77">
        <v>4260075.6900000004</v>
      </c>
      <c r="F5" s="77">
        <v>63901.14</v>
      </c>
      <c r="G5" s="77">
        <v>7852162.7300000004</v>
      </c>
      <c r="H5" s="77">
        <v>163238.73000000001</v>
      </c>
      <c r="I5" s="21">
        <f t="shared" si="1"/>
        <v>227139.87</v>
      </c>
    </row>
    <row r="6" spans="1:10" ht="15" customHeight="1" x14ac:dyDescent="0.25">
      <c r="A6" t="str">
        <f t="shared" si="0"/>
        <v>ALLIANZ VIDA45443</v>
      </c>
      <c r="B6" s="1" t="s">
        <v>96</v>
      </c>
      <c r="C6" s="34">
        <v>45443</v>
      </c>
      <c r="D6" s="77">
        <v>2871139.75</v>
      </c>
      <c r="E6" s="77">
        <v>63439.06</v>
      </c>
      <c r="F6" s="77">
        <v>951.59</v>
      </c>
      <c r="G6" s="77">
        <v>220924.79999999999</v>
      </c>
      <c r="H6" s="77">
        <v>5316.4</v>
      </c>
      <c r="I6" s="21">
        <f t="shared" si="1"/>
        <v>6267.99</v>
      </c>
    </row>
    <row r="7" spans="1:10" ht="15" customHeight="1" x14ac:dyDescent="0.25">
      <c r="A7" t="str">
        <f t="shared" si="0"/>
        <v>ALLIANZ VIDA45473</v>
      </c>
      <c r="B7" s="1" t="s">
        <v>96</v>
      </c>
      <c r="C7" s="34">
        <v>45473</v>
      </c>
      <c r="D7" s="77">
        <v>2846421.21</v>
      </c>
      <c r="E7" s="77">
        <v>58590.71</v>
      </c>
      <c r="F7" s="77">
        <v>878.86</v>
      </c>
      <c r="G7" s="77">
        <v>232532.63</v>
      </c>
      <c r="H7" s="77">
        <v>5986.89</v>
      </c>
      <c r="I7" s="21">
        <f t="shared" si="1"/>
        <v>6865.75</v>
      </c>
    </row>
    <row r="8" spans="1:10" ht="15" customHeight="1" x14ac:dyDescent="0.25">
      <c r="A8" t="str">
        <f t="shared" si="0"/>
        <v>ALLIANZ VIDA45504</v>
      </c>
      <c r="B8" s="1" t="s">
        <v>96</v>
      </c>
      <c r="C8" s="34">
        <v>45504</v>
      </c>
      <c r="D8" s="77">
        <v>2860961.67</v>
      </c>
      <c r="E8" s="77">
        <v>59463.71</v>
      </c>
      <c r="F8" s="77">
        <v>891.96</v>
      </c>
      <c r="G8" s="77">
        <v>233174.93</v>
      </c>
      <c r="H8" s="77">
        <v>5921.5</v>
      </c>
      <c r="I8" s="21">
        <f t="shared" si="1"/>
        <v>6813.46</v>
      </c>
    </row>
    <row r="9" spans="1:10" ht="15" customHeight="1" x14ac:dyDescent="0.25">
      <c r="A9" t="str">
        <f t="shared" si="0"/>
        <v>ASULADO45443</v>
      </c>
      <c r="B9" s="1" t="s">
        <v>114</v>
      </c>
      <c r="C9" s="34">
        <v>45443</v>
      </c>
      <c r="D9" s="77">
        <v>16634977.960000001</v>
      </c>
      <c r="E9" s="77">
        <v>307582.55</v>
      </c>
      <c r="F9" s="77">
        <v>4613.74</v>
      </c>
      <c r="G9" s="77">
        <v>719955.07</v>
      </c>
      <c r="H9" s="77">
        <v>21366.38</v>
      </c>
      <c r="I9" s="21">
        <f t="shared" si="1"/>
        <v>25980.120000000003</v>
      </c>
    </row>
    <row r="10" spans="1:10" ht="15" customHeight="1" x14ac:dyDescent="0.25">
      <c r="A10" t="str">
        <f t="shared" si="0"/>
        <v>ASULADO45473</v>
      </c>
      <c r="B10" s="1" t="s">
        <v>114</v>
      </c>
      <c r="C10" s="34">
        <v>45473</v>
      </c>
      <c r="D10" s="77">
        <v>17063468.120000001</v>
      </c>
      <c r="E10" s="77">
        <v>305895.38</v>
      </c>
      <c r="F10" s="77">
        <v>4588.43</v>
      </c>
      <c r="G10" s="77">
        <v>817558.66</v>
      </c>
      <c r="H10" s="77">
        <v>22564.23</v>
      </c>
      <c r="I10" s="21">
        <f t="shared" si="1"/>
        <v>27152.66</v>
      </c>
    </row>
    <row r="11" spans="1:10" ht="15" customHeight="1" x14ac:dyDescent="0.25">
      <c r="A11" t="str">
        <f t="shared" si="0"/>
        <v>ASULADO45504</v>
      </c>
      <c r="B11" s="1" t="s">
        <v>114</v>
      </c>
      <c r="C11" s="34">
        <v>45504</v>
      </c>
      <c r="D11" s="77">
        <v>17615509.18</v>
      </c>
      <c r="E11" s="77">
        <v>450776.85</v>
      </c>
      <c r="F11" s="77">
        <v>6761.65</v>
      </c>
      <c r="G11" s="77">
        <v>823409.02</v>
      </c>
      <c r="H11" s="77">
        <v>22961.29</v>
      </c>
      <c r="I11" s="21">
        <f t="shared" si="1"/>
        <v>29722.940000000002</v>
      </c>
    </row>
    <row r="12" spans="1:10" ht="15" customHeight="1" x14ac:dyDescent="0.25">
      <c r="A12" t="str">
        <f t="shared" si="0"/>
        <v>AURORA VIDA45443</v>
      </c>
      <c r="B12" s="1" t="s">
        <v>23</v>
      </c>
      <c r="C12" s="34">
        <v>45443</v>
      </c>
      <c r="D12" s="77">
        <v>20487.189999999999</v>
      </c>
      <c r="E12" s="77">
        <v>2618.4299999999998</v>
      </c>
      <c r="F12" s="77">
        <v>39.28</v>
      </c>
      <c r="G12" s="77">
        <v>7153.28</v>
      </c>
      <c r="H12" s="77">
        <v>366.38</v>
      </c>
      <c r="I12" s="21">
        <f t="shared" si="1"/>
        <v>405.65999999999997</v>
      </c>
    </row>
    <row r="13" spans="1:10" ht="15" customHeight="1" x14ac:dyDescent="0.25">
      <c r="A13" t="str">
        <f t="shared" si="0"/>
        <v>AURORA VIDA45473</v>
      </c>
      <c r="B13" s="1" t="s">
        <v>23</v>
      </c>
      <c r="C13" s="34">
        <v>45473</v>
      </c>
      <c r="D13" s="77">
        <v>20935.439999999999</v>
      </c>
      <c r="E13" s="77">
        <v>2637.63</v>
      </c>
      <c r="F13" s="77">
        <v>39.56</v>
      </c>
      <c r="G13" s="77">
        <v>8294.2000000000007</v>
      </c>
      <c r="H13" s="77">
        <v>418.85</v>
      </c>
      <c r="I13" s="21">
        <f t="shared" si="1"/>
        <v>458.41</v>
      </c>
    </row>
    <row r="14" spans="1:10" ht="15" customHeight="1" x14ac:dyDescent="0.25">
      <c r="A14" t="str">
        <f t="shared" si="0"/>
        <v>AURORA VIDA45504</v>
      </c>
      <c r="B14" s="1" t="s">
        <v>23</v>
      </c>
      <c r="C14" s="34">
        <v>45504</v>
      </c>
      <c r="D14" s="77">
        <v>19786.86</v>
      </c>
      <c r="E14" s="77">
        <v>2616.98</v>
      </c>
      <c r="F14" s="77">
        <v>39.25</v>
      </c>
      <c r="G14" s="77">
        <v>8390.4699999999993</v>
      </c>
      <c r="H14" s="77">
        <v>435.09</v>
      </c>
      <c r="I14" s="21">
        <f t="shared" si="1"/>
        <v>474.34</v>
      </c>
    </row>
    <row r="15" spans="1:10" ht="15" customHeight="1" x14ac:dyDescent="0.25">
      <c r="A15" t="str">
        <f t="shared" si="0"/>
        <v>AXA COLPATRIA VIDA45443</v>
      </c>
      <c r="B15" s="1" t="s">
        <v>24</v>
      </c>
      <c r="C15" s="34">
        <v>45443</v>
      </c>
      <c r="D15" s="77">
        <v>3733796.71</v>
      </c>
      <c r="E15" s="77">
        <v>272736.46000000002</v>
      </c>
      <c r="F15" s="77">
        <v>4091.05</v>
      </c>
      <c r="G15" s="77">
        <v>1321235.3999999999</v>
      </c>
      <c r="H15" s="77">
        <v>26724.76</v>
      </c>
      <c r="I15" s="21">
        <f t="shared" si="1"/>
        <v>30815.809999999998</v>
      </c>
    </row>
    <row r="16" spans="1:10" ht="15" customHeight="1" x14ac:dyDescent="0.25">
      <c r="A16" t="str">
        <f t="shared" si="0"/>
        <v>AXA COLPATRIA VIDA45473</v>
      </c>
      <c r="B16" s="1" t="s">
        <v>24</v>
      </c>
      <c r="C16" s="34">
        <v>45473</v>
      </c>
      <c r="D16" s="77">
        <v>3844628.75</v>
      </c>
      <c r="E16" s="77">
        <v>273261.55</v>
      </c>
      <c r="F16" s="77">
        <v>4098.92</v>
      </c>
      <c r="G16" s="77">
        <v>1331698.6399999999</v>
      </c>
      <c r="H16" s="77">
        <v>27075.3</v>
      </c>
      <c r="I16" s="21">
        <f t="shared" si="1"/>
        <v>31174.22</v>
      </c>
    </row>
    <row r="17" spans="1:9" ht="15" customHeight="1" x14ac:dyDescent="0.25">
      <c r="A17" t="str">
        <f t="shared" si="0"/>
        <v>AXA COLPATRIA VIDA45504</v>
      </c>
      <c r="B17" s="1" t="s">
        <v>24</v>
      </c>
      <c r="C17" s="34">
        <v>45504</v>
      </c>
      <c r="D17" s="77">
        <v>3889498.69</v>
      </c>
      <c r="E17" s="77">
        <v>253129.35</v>
      </c>
      <c r="F17" s="77">
        <v>3796.94</v>
      </c>
      <c r="G17" s="77">
        <v>1320264.94</v>
      </c>
      <c r="H17" s="77">
        <v>26902.1</v>
      </c>
      <c r="I17" s="21">
        <f t="shared" si="1"/>
        <v>30699.039999999997</v>
      </c>
    </row>
    <row r="18" spans="1:9" ht="15" customHeight="1" x14ac:dyDescent="0.25">
      <c r="A18" t="str">
        <f t="shared" si="0"/>
        <v>BBVA SEGUROS VIDA45443</v>
      </c>
      <c r="B18" s="1" t="s">
        <v>25</v>
      </c>
      <c r="C18" s="34">
        <v>45443</v>
      </c>
      <c r="D18" s="77">
        <v>2928163.45</v>
      </c>
      <c r="E18" s="77">
        <v>173862.15</v>
      </c>
      <c r="F18" s="77">
        <v>2607.9299999999998</v>
      </c>
      <c r="G18" s="77">
        <v>653505.48</v>
      </c>
      <c r="H18" s="77">
        <v>13210.57</v>
      </c>
      <c r="I18" s="21">
        <f t="shared" si="1"/>
        <v>15818.5</v>
      </c>
    </row>
    <row r="19" spans="1:9" ht="15" customHeight="1" x14ac:dyDescent="0.25">
      <c r="A19" t="str">
        <f t="shared" si="0"/>
        <v>BBVA SEGUROS VIDA45473</v>
      </c>
      <c r="B19" s="1" t="s">
        <v>25</v>
      </c>
      <c r="C19" s="34">
        <v>45473</v>
      </c>
      <c r="D19" s="77">
        <v>2959638.23</v>
      </c>
      <c r="E19" s="77">
        <v>174070.57</v>
      </c>
      <c r="F19" s="77">
        <v>2611.06</v>
      </c>
      <c r="G19" s="77">
        <v>650774.52</v>
      </c>
      <c r="H19" s="77">
        <v>13225.3</v>
      </c>
      <c r="I19" s="21">
        <f t="shared" si="1"/>
        <v>15836.359999999999</v>
      </c>
    </row>
    <row r="20" spans="1:9" ht="15" customHeight="1" x14ac:dyDescent="0.25">
      <c r="A20" t="str">
        <f t="shared" si="0"/>
        <v>BBVA SEGUROS VIDA45504</v>
      </c>
      <c r="B20" s="1" t="s">
        <v>25</v>
      </c>
      <c r="C20" s="34">
        <v>45504</v>
      </c>
      <c r="D20" s="77">
        <v>2905450.71</v>
      </c>
      <c r="E20" s="77">
        <v>174533.21</v>
      </c>
      <c r="F20" s="77">
        <v>2618</v>
      </c>
      <c r="G20" s="77">
        <v>664394.38</v>
      </c>
      <c r="H20" s="77">
        <v>13414.4</v>
      </c>
      <c r="I20" s="21">
        <f t="shared" si="1"/>
        <v>16032.4</v>
      </c>
    </row>
    <row r="21" spans="1:9" ht="15" customHeight="1" x14ac:dyDescent="0.25">
      <c r="A21" t="str">
        <f t="shared" si="0"/>
        <v>BMI COLOMBIA45443</v>
      </c>
      <c r="B21" s="1" t="s">
        <v>100</v>
      </c>
      <c r="C21" s="34">
        <v>45443</v>
      </c>
      <c r="D21" s="77">
        <v>48057.55</v>
      </c>
      <c r="E21" s="77">
        <v>0</v>
      </c>
      <c r="F21" s="77">
        <v>0</v>
      </c>
      <c r="G21" s="77">
        <v>75158.75</v>
      </c>
      <c r="H21" s="77">
        <v>943.45</v>
      </c>
      <c r="I21" s="21">
        <f t="shared" si="1"/>
        <v>943.45</v>
      </c>
    </row>
    <row r="22" spans="1:9" ht="15" customHeight="1" x14ac:dyDescent="0.25">
      <c r="A22" t="str">
        <f t="shared" si="0"/>
        <v>BMI COLOMBIA45473</v>
      </c>
      <c r="B22" s="1" t="s">
        <v>100</v>
      </c>
      <c r="C22" s="34">
        <v>45473</v>
      </c>
      <c r="D22" s="77">
        <v>50693.919999999998</v>
      </c>
      <c r="E22" s="77">
        <v>0</v>
      </c>
      <c r="F22" s="77">
        <v>0</v>
      </c>
      <c r="G22" s="77">
        <v>81765.59</v>
      </c>
      <c r="H22" s="77">
        <v>989.12</v>
      </c>
      <c r="I22" s="21">
        <f t="shared" si="1"/>
        <v>989.12</v>
      </c>
    </row>
    <row r="23" spans="1:9" ht="15" customHeight="1" x14ac:dyDescent="0.25">
      <c r="A23" t="str">
        <f t="shared" si="0"/>
        <v>BMI COLOMBIA45504</v>
      </c>
      <c r="B23" s="1" t="s">
        <v>100</v>
      </c>
      <c r="C23" s="34">
        <v>45504</v>
      </c>
      <c r="D23" s="77">
        <v>52640.33</v>
      </c>
      <c r="E23" s="77">
        <v>0</v>
      </c>
      <c r="F23" s="77">
        <v>0</v>
      </c>
      <c r="G23" s="77">
        <v>85327.98</v>
      </c>
      <c r="H23" s="77">
        <v>1137.3499999999999</v>
      </c>
      <c r="I23" s="21">
        <f t="shared" si="1"/>
        <v>1137.3499999999999</v>
      </c>
    </row>
    <row r="24" spans="1:9" ht="15" customHeight="1" x14ac:dyDescent="0.25">
      <c r="A24" t="str">
        <f t="shared" si="0"/>
        <v>BOLIVAR VIDA45443</v>
      </c>
      <c r="B24" s="1" t="s">
        <v>26</v>
      </c>
      <c r="C24" s="34">
        <v>45443</v>
      </c>
      <c r="D24" s="77">
        <v>8457797.9100000001</v>
      </c>
      <c r="E24" s="77">
        <v>920303.39</v>
      </c>
      <c r="F24" s="77">
        <v>14451.7</v>
      </c>
      <c r="G24" s="77">
        <v>6552894.54</v>
      </c>
      <c r="H24" s="77">
        <v>132619.51</v>
      </c>
      <c r="I24" s="21">
        <f t="shared" si="1"/>
        <v>147071.21000000002</v>
      </c>
    </row>
    <row r="25" spans="1:9" ht="15" customHeight="1" x14ac:dyDescent="0.25">
      <c r="A25" t="str">
        <f t="shared" si="0"/>
        <v>BOLIVAR VIDA45473</v>
      </c>
      <c r="B25" s="1" t="s">
        <v>26</v>
      </c>
      <c r="C25" s="34">
        <v>45473</v>
      </c>
      <c r="D25" s="77">
        <v>8588997.2799999993</v>
      </c>
      <c r="E25" s="77">
        <v>938801.39</v>
      </c>
      <c r="F25" s="77">
        <v>14667.87</v>
      </c>
      <c r="G25" s="77">
        <v>6183193.1699999999</v>
      </c>
      <c r="H25" s="77">
        <v>120446.11</v>
      </c>
      <c r="I25" s="21">
        <f t="shared" si="1"/>
        <v>135113.98000000001</v>
      </c>
    </row>
    <row r="26" spans="1:9" ht="15" customHeight="1" x14ac:dyDescent="0.25">
      <c r="A26" t="str">
        <f t="shared" si="0"/>
        <v>BOLIVAR VIDA45504</v>
      </c>
      <c r="B26" s="1" t="s">
        <v>26</v>
      </c>
      <c r="C26" s="34">
        <v>45504</v>
      </c>
      <c r="D26" s="77">
        <v>8960543.0500000007</v>
      </c>
      <c r="E26" s="77">
        <v>953348.96</v>
      </c>
      <c r="F26" s="77">
        <v>14450.58</v>
      </c>
      <c r="G26" s="77">
        <v>6276938.9900000002</v>
      </c>
      <c r="H26" s="77">
        <v>108159.21</v>
      </c>
      <c r="I26" s="21">
        <f t="shared" si="1"/>
        <v>122609.79000000001</v>
      </c>
    </row>
    <row r="27" spans="1:9" ht="15" customHeight="1" x14ac:dyDescent="0.25">
      <c r="A27" t="str">
        <f t="shared" si="0"/>
        <v>COLMENA ARL45443</v>
      </c>
      <c r="B27" s="1" t="s">
        <v>111</v>
      </c>
      <c r="C27" s="34">
        <v>45443</v>
      </c>
      <c r="D27" s="77">
        <v>1983775.03</v>
      </c>
      <c r="E27" s="77">
        <v>162972.65</v>
      </c>
      <c r="F27" s="77">
        <v>2444.59</v>
      </c>
      <c r="G27" s="77">
        <v>631975.89</v>
      </c>
      <c r="H27" s="77">
        <v>13452.84</v>
      </c>
      <c r="I27" s="21">
        <f t="shared" si="1"/>
        <v>15897.43</v>
      </c>
    </row>
    <row r="28" spans="1:9" ht="15" customHeight="1" x14ac:dyDescent="0.25">
      <c r="A28" t="str">
        <f t="shared" si="0"/>
        <v>COLMENA ARL45473</v>
      </c>
      <c r="B28" s="1" t="s">
        <v>111</v>
      </c>
      <c r="C28" s="34">
        <v>45473</v>
      </c>
      <c r="D28" s="77">
        <v>2034252.37</v>
      </c>
      <c r="E28" s="77">
        <v>168163.8</v>
      </c>
      <c r="F28" s="77">
        <v>2522.46</v>
      </c>
      <c r="G28" s="77">
        <v>640457.26</v>
      </c>
      <c r="H28" s="77">
        <v>13609.08</v>
      </c>
      <c r="I28" s="21">
        <f t="shared" si="1"/>
        <v>16131.54</v>
      </c>
    </row>
    <row r="29" spans="1:9" ht="15" customHeight="1" x14ac:dyDescent="0.25">
      <c r="A29" t="str">
        <f t="shared" si="0"/>
        <v>COLMENA ARL45504</v>
      </c>
      <c r="B29" s="1" t="s">
        <v>111</v>
      </c>
      <c r="C29" s="34">
        <v>45504</v>
      </c>
      <c r="D29" s="77">
        <v>2065308.04</v>
      </c>
      <c r="E29" s="77">
        <v>182921.07</v>
      </c>
      <c r="F29" s="77">
        <v>2743.82</v>
      </c>
      <c r="G29" s="77">
        <v>657232.29</v>
      </c>
      <c r="H29" s="77">
        <v>13889.16</v>
      </c>
      <c r="I29" s="21">
        <f t="shared" si="1"/>
        <v>16632.98</v>
      </c>
    </row>
    <row r="30" spans="1:9" ht="15" customHeight="1" x14ac:dyDescent="0.25">
      <c r="A30" t="str">
        <f t="shared" si="0"/>
        <v>COLMENA VIDA45443</v>
      </c>
      <c r="B30" s="1" t="s">
        <v>112</v>
      </c>
      <c r="C30" s="34">
        <v>45443</v>
      </c>
      <c r="D30" s="77">
        <v>108121.56</v>
      </c>
      <c r="E30" s="77">
        <v>20275.23</v>
      </c>
      <c r="F30" s="77">
        <v>304.13</v>
      </c>
      <c r="G30" s="77">
        <v>204920.97</v>
      </c>
      <c r="H30" s="77">
        <v>6383.98</v>
      </c>
      <c r="I30" s="21">
        <f t="shared" si="1"/>
        <v>6688.11</v>
      </c>
    </row>
    <row r="31" spans="1:9" ht="15" customHeight="1" x14ac:dyDescent="0.25">
      <c r="A31" t="str">
        <f t="shared" si="0"/>
        <v>COLMENA VIDA45473</v>
      </c>
      <c r="B31" s="1" t="s">
        <v>112</v>
      </c>
      <c r="C31" s="34">
        <v>45473</v>
      </c>
      <c r="D31" s="77">
        <v>103789</v>
      </c>
      <c r="E31" s="77">
        <v>20313.48</v>
      </c>
      <c r="F31" s="77">
        <v>304.7</v>
      </c>
      <c r="G31" s="77">
        <v>199884.37</v>
      </c>
      <c r="H31" s="77">
        <v>6035.37</v>
      </c>
      <c r="I31" s="21">
        <f t="shared" si="1"/>
        <v>6340.07</v>
      </c>
    </row>
    <row r="32" spans="1:9" ht="15" customHeight="1" x14ac:dyDescent="0.25">
      <c r="A32" t="str">
        <f t="shared" si="0"/>
        <v>COLMENA VIDA45504</v>
      </c>
      <c r="B32" s="1" t="s">
        <v>112</v>
      </c>
      <c r="C32" s="34">
        <v>45504</v>
      </c>
      <c r="D32" s="77">
        <v>109469.52</v>
      </c>
      <c r="E32" s="77">
        <v>28418.9</v>
      </c>
      <c r="F32" s="77">
        <v>426.28</v>
      </c>
      <c r="G32" s="77">
        <v>195604.03</v>
      </c>
      <c r="H32" s="77">
        <v>5769.96</v>
      </c>
      <c r="I32" s="21">
        <f t="shared" si="1"/>
        <v>6196.24</v>
      </c>
    </row>
    <row r="33" spans="1:9" ht="15" customHeight="1" x14ac:dyDescent="0.25">
      <c r="A33" t="str">
        <f t="shared" si="0"/>
        <v>COLSANITAS45443</v>
      </c>
      <c r="B33" s="1" t="s">
        <v>113</v>
      </c>
      <c r="C33" s="34">
        <v>45443</v>
      </c>
      <c r="D33" s="77">
        <v>28593.39</v>
      </c>
      <c r="E33" s="77">
        <v>9897.8700000000008</v>
      </c>
      <c r="F33" s="77">
        <v>148.47</v>
      </c>
      <c r="G33" s="77">
        <v>9710.1</v>
      </c>
      <c r="H33" s="77">
        <v>705.22</v>
      </c>
      <c r="I33" s="21">
        <f t="shared" si="1"/>
        <v>853.69</v>
      </c>
    </row>
    <row r="34" spans="1:9" ht="15" customHeight="1" x14ac:dyDescent="0.25">
      <c r="A34" t="str">
        <f t="shared" si="0"/>
        <v>COLSANITAS45473</v>
      </c>
      <c r="B34" s="1" t="s">
        <v>113</v>
      </c>
      <c r="C34" s="34">
        <v>45473</v>
      </c>
      <c r="D34" s="77">
        <v>29838.240000000002</v>
      </c>
      <c r="E34" s="77">
        <v>10330.85</v>
      </c>
      <c r="F34" s="77">
        <v>154.96</v>
      </c>
      <c r="G34" s="77">
        <v>31410.28</v>
      </c>
      <c r="H34" s="77">
        <v>1707.97</v>
      </c>
      <c r="I34" s="21">
        <f t="shared" si="1"/>
        <v>1862.93</v>
      </c>
    </row>
    <row r="35" spans="1:9" ht="15" customHeight="1" x14ac:dyDescent="0.25">
      <c r="A35" t="str">
        <f t="shared" si="0"/>
        <v>COLSANITAS45504</v>
      </c>
      <c r="B35" s="1" t="s">
        <v>113</v>
      </c>
      <c r="C35" s="34">
        <v>45504</v>
      </c>
      <c r="D35" s="77">
        <v>37010.26</v>
      </c>
      <c r="E35" s="77">
        <v>10352.01</v>
      </c>
      <c r="F35" s="77">
        <v>155.28</v>
      </c>
      <c r="G35" s="77">
        <v>18815.36</v>
      </c>
      <c r="H35" s="77">
        <v>883.07</v>
      </c>
      <c r="I35" s="21">
        <f t="shared" si="1"/>
        <v>1038.3500000000001</v>
      </c>
    </row>
    <row r="36" spans="1:9" ht="15" customHeight="1" x14ac:dyDescent="0.25">
      <c r="A36" t="str">
        <f t="shared" si="0"/>
        <v>EQUIDAD VIDA45443</v>
      </c>
      <c r="B36" s="1" t="s">
        <v>27</v>
      </c>
      <c r="C36" s="34">
        <v>45443</v>
      </c>
      <c r="D36" s="77">
        <v>507944.88</v>
      </c>
      <c r="E36" s="77">
        <v>29824.76</v>
      </c>
      <c r="F36" s="77">
        <v>447.37</v>
      </c>
      <c r="G36" s="77">
        <v>316264.73</v>
      </c>
      <c r="H36" s="77">
        <v>5147.46</v>
      </c>
      <c r="I36" s="21">
        <f t="shared" si="1"/>
        <v>5594.83</v>
      </c>
    </row>
    <row r="37" spans="1:9" ht="15" customHeight="1" x14ac:dyDescent="0.25">
      <c r="A37" t="str">
        <f t="shared" si="0"/>
        <v>EQUIDAD VIDA45473</v>
      </c>
      <c r="B37" s="1" t="s">
        <v>27</v>
      </c>
      <c r="C37" s="34">
        <v>45473</v>
      </c>
      <c r="D37" s="77">
        <v>516245.4</v>
      </c>
      <c r="E37" s="77">
        <v>29902.32</v>
      </c>
      <c r="F37" s="77">
        <v>448.53</v>
      </c>
      <c r="G37" s="77">
        <v>322453.51</v>
      </c>
      <c r="H37" s="77">
        <v>5210.8900000000003</v>
      </c>
      <c r="I37" s="21">
        <f t="shared" si="1"/>
        <v>5659.42</v>
      </c>
    </row>
    <row r="38" spans="1:9" ht="15" customHeight="1" x14ac:dyDescent="0.25">
      <c r="A38" t="str">
        <f t="shared" si="0"/>
        <v>EQUIDAD VIDA45504</v>
      </c>
      <c r="B38" s="1" t="s">
        <v>27</v>
      </c>
      <c r="C38" s="34">
        <v>45504</v>
      </c>
      <c r="D38" s="77">
        <v>518166.13</v>
      </c>
      <c r="E38" s="77">
        <v>29865.75</v>
      </c>
      <c r="F38" s="77">
        <v>447.99</v>
      </c>
      <c r="G38" s="77">
        <v>312427.98</v>
      </c>
      <c r="H38" s="77">
        <v>5387.98</v>
      </c>
      <c r="I38" s="21">
        <f t="shared" si="1"/>
        <v>5835.9699999999993</v>
      </c>
    </row>
    <row r="39" spans="1:9" ht="15" customHeight="1" x14ac:dyDescent="0.25">
      <c r="A39" t="str">
        <f t="shared" si="0"/>
        <v>ESTADO VIDA45443</v>
      </c>
      <c r="B39" s="1" t="s">
        <v>28</v>
      </c>
      <c r="C39" s="34">
        <v>45443</v>
      </c>
      <c r="D39" s="77">
        <v>26932.17</v>
      </c>
      <c r="E39" s="77">
        <v>39445.599999999999</v>
      </c>
      <c r="F39" s="77">
        <v>591.67999999999995</v>
      </c>
      <c r="G39" s="77">
        <v>106693</v>
      </c>
      <c r="H39" s="77">
        <v>3221.66</v>
      </c>
      <c r="I39" s="21">
        <f t="shared" si="1"/>
        <v>3813.3399999999997</v>
      </c>
    </row>
    <row r="40" spans="1:9" ht="15" customHeight="1" x14ac:dyDescent="0.25">
      <c r="A40" t="str">
        <f t="shared" si="0"/>
        <v>ESTADO VIDA45473</v>
      </c>
      <c r="B40" s="1" t="s">
        <v>28</v>
      </c>
      <c r="C40" s="34">
        <v>45473</v>
      </c>
      <c r="D40" s="77">
        <v>27082.87</v>
      </c>
      <c r="E40" s="77">
        <v>39515.49</v>
      </c>
      <c r="F40" s="77">
        <v>592.73</v>
      </c>
      <c r="G40" s="77">
        <v>105028.52</v>
      </c>
      <c r="H40" s="77">
        <v>3205.83</v>
      </c>
      <c r="I40" s="21">
        <f t="shared" si="1"/>
        <v>3798.56</v>
      </c>
    </row>
    <row r="41" spans="1:9" ht="15" customHeight="1" x14ac:dyDescent="0.25">
      <c r="A41" t="str">
        <f t="shared" si="0"/>
        <v>ESTADO VIDA45504</v>
      </c>
      <c r="B41" s="1" t="s">
        <v>28</v>
      </c>
      <c r="C41" s="34">
        <v>45504</v>
      </c>
      <c r="D41" s="77">
        <v>27279.24</v>
      </c>
      <c r="E41" s="77">
        <v>39595.67</v>
      </c>
      <c r="F41" s="77">
        <v>593.94000000000005</v>
      </c>
      <c r="G41" s="77">
        <v>106517.72</v>
      </c>
      <c r="H41" s="77">
        <v>3258.86</v>
      </c>
      <c r="I41" s="21">
        <f>+H41+F41</f>
        <v>3852.8</v>
      </c>
    </row>
    <row r="42" spans="1:9" ht="15" customHeight="1" x14ac:dyDescent="0.25">
      <c r="A42" t="str">
        <f t="shared" si="0"/>
        <v>GLOBAL45443</v>
      </c>
      <c r="B42" s="1" t="s">
        <v>29</v>
      </c>
      <c r="C42" s="34">
        <v>45443</v>
      </c>
      <c r="D42" s="77">
        <v>2898292.34</v>
      </c>
      <c r="E42" s="77">
        <v>333858.40999999997</v>
      </c>
      <c r="F42" s="77">
        <v>5649.39</v>
      </c>
      <c r="G42" s="77">
        <v>2922949.9</v>
      </c>
      <c r="H42" s="77">
        <v>80389.289999999994</v>
      </c>
      <c r="I42" s="21">
        <f t="shared" si="1"/>
        <v>86038.68</v>
      </c>
    </row>
    <row r="43" spans="1:9" ht="15" customHeight="1" x14ac:dyDescent="0.25">
      <c r="A43" t="str">
        <f t="shared" si="0"/>
        <v>GLOBAL45473</v>
      </c>
      <c r="B43" s="1" t="s">
        <v>29</v>
      </c>
      <c r="C43" s="34">
        <v>45473</v>
      </c>
      <c r="D43" s="77">
        <v>2838078.88</v>
      </c>
      <c r="E43" s="77">
        <v>325709.40999999997</v>
      </c>
      <c r="F43" s="77">
        <v>5958.43</v>
      </c>
      <c r="G43" s="77">
        <v>2995920.51</v>
      </c>
      <c r="H43" s="77">
        <v>85376.94</v>
      </c>
      <c r="I43" s="21">
        <f t="shared" si="1"/>
        <v>91335.37</v>
      </c>
    </row>
    <row r="44" spans="1:9" ht="15" customHeight="1" x14ac:dyDescent="0.25">
      <c r="A44" t="str">
        <f t="shared" si="0"/>
        <v>GLOBAL45504</v>
      </c>
      <c r="B44" s="1" t="s">
        <v>29</v>
      </c>
      <c r="C44" s="34">
        <v>45504</v>
      </c>
      <c r="D44" s="77">
        <v>2815495.07</v>
      </c>
      <c r="E44" s="77">
        <v>321690.18</v>
      </c>
      <c r="F44" s="77">
        <v>5926.75</v>
      </c>
      <c r="G44" s="77">
        <v>3007323.02</v>
      </c>
      <c r="H44" s="77">
        <v>85270.75</v>
      </c>
      <c r="I44" s="21">
        <f t="shared" si="1"/>
        <v>91197.5</v>
      </c>
    </row>
    <row r="45" spans="1:9" ht="15" customHeight="1" x14ac:dyDescent="0.25">
      <c r="A45" t="str">
        <f t="shared" si="0"/>
        <v>MAPFRE VIDA45443</v>
      </c>
      <c r="B45" s="1" t="s">
        <v>30</v>
      </c>
      <c r="C45" s="34">
        <v>45443</v>
      </c>
      <c r="D45" s="77">
        <v>5006135.16</v>
      </c>
      <c r="E45" s="77">
        <v>151390.66</v>
      </c>
      <c r="F45" s="77">
        <v>2248.36</v>
      </c>
      <c r="G45" s="77">
        <v>1358286.61</v>
      </c>
      <c r="H45" s="77">
        <v>20174.48</v>
      </c>
      <c r="I45" s="21">
        <f t="shared" si="1"/>
        <v>22422.84</v>
      </c>
    </row>
    <row r="46" spans="1:9" ht="15" customHeight="1" x14ac:dyDescent="0.25">
      <c r="A46" t="str">
        <f t="shared" si="0"/>
        <v>MAPFRE VIDA45473</v>
      </c>
      <c r="B46" s="1" t="s">
        <v>30</v>
      </c>
      <c r="C46" s="34">
        <v>45473</v>
      </c>
      <c r="D46" s="77">
        <v>5103052.54</v>
      </c>
      <c r="E46" s="77">
        <v>151370.59</v>
      </c>
      <c r="F46" s="77">
        <v>2248.06</v>
      </c>
      <c r="G46" s="77">
        <v>1433927.28</v>
      </c>
      <c r="H46" s="77">
        <v>23714.87</v>
      </c>
      <c r="I46" s="21">
        <f t="shared" si="1"/>
        <v>25962.93</v>
      </c>
    </row>
    <row r="47" spans="1:9" ht="15" customHeight="1" x14ac:dyDescent="0.25">
      <c r="A47" t="str">
        <f t="shared" si="0"/>
        <v>MAPFRE VIDA45504</v>
      </c>
      <c r="B47" s="1" t="s">
        <v>30</v>
      </c>
      <c r="C47" s="34">
        <v>45504</v>
      </c>
      <c r="D47" s="77">
        <v>5154067.62</v>
      </c>
      <c r="E47" s="77">
        <v>131725.88</v>
      </c>
      <c r="F47" s="77">
        <v>1953.39</v>
      </c>
      <c r="G47" s="77">
        <v>1494064.78</v>
      </c>
      <c r="H47" s="77">
        <v>25336.59</v>
      </c>
      <c r="I47" s="21">
        <f t="shared" si="1"/>
        <v>27289.98</v>
      </c>
    </row>
    <row r="48" spans="1:9" ht="15" customHeight="1" x14ac:dyDescent="0.25">
      <c r="A48" t="str">
        <f t="shared" si="0"/>
        <v>METLIFE45443</v>
      </c>
      <c r="B48" s="1" t="s">
        <v>31</v>
      </c>
      <c r="C48" s="34">
        <v>45443</v>
      </c>
      <c r="D48" s="77">
        <v>2050404.22</v>
      </c>
      <c r="E48" s="77">
        <v>10544.82</v>
      </c>
      <c r="F48" s="77">
        <v>158.16999999999999</v>
      </c>
      <c r="G48" s="77">
        <v>364594.93</v>
      </c>
      <c r="H48" s="77">
        <v>10798.96</v>
      </c>
      <c r="I48" s="21">
        <f t="shared" si="1"/>
        <v>10957.13</v>
      </c>
    </row>
    <row r="49" spans="1:9" ht="15" customHeight="1" x14ac:dyDescent="0.25">
      <c r="A49" t="str">
        <f t="shared" si="0"/>
        <v>METLIFE45473</v>
      </c>
      <c r="B49" s="1" t="s">
        <v>31</v>
      </c>
      <c r="C49" s="34">
        <v>45473</v>
      </c>
      <c r="D49" s="77">
        <v>2081360.23</v>
      </c>
      <c r="E49" s="77">
        <v>10559.89</v>
      </c>
      <c r="F49" s="77">
        <v>158.4</v>
      </c>
      <c r="G49" s="77">
        <v>359180.39</v>
      </c>
      <c r="H49" s="77">
        <v>10511.54</v>
      </c>
      <c r="I49" s="21">
        <f t="shared" si="1"/>
        <v>10669.94</v>
      </c>
    </row>
    <row r="50" spans="1:9" ht="15" customHeight="1" x14ac:dyDescent="0.25">
      <c r="A50" t="str">
        <f t="shared" si="0"/>
        <v>METLIFE45504</v>
      </c>
      <c r="B50" s="1" t="s">
        <v>31</v>
      </c>
      <c r="C50" s="34">
        <v>45504</v>
      </c>
      <c r="D50" s="77">
        <v>2098852.25</v>
      </c>
      <c r="E50" s="77">
        <v>10574.67</v>
      </c>
      <c r="F50" s="77">
        <v>158.62</v>
      </c>
      <c r="G50" s="77">
        <v>361602.15</v>
      </c>
      <c r="H50" s="77">
        <v>10362.9</v>
      </c>
      <c r="I50" s="21">
        <f t="shared" si="1"/>
        <v>10521.52</v>
      </c>
    </row>
    <row r="51" spans="1:9" ht="15" customHeight="1" x14ac:dyDescent="0.25">
      <c r="A51" t="str">
        <f t="shared" si="0"/>
        <v>PANAMERICAN VIDA45443</v>
      </c>
      <c r="B51" s="1" t="s">
        <v>32</v>
      </c>
      <c r="C51" s="34">
        <v>45443</v>
      </c>
      <c r="D51" s="77">
        <v>62081.85</v>
      </c>
      <c r="E51" s="77">
        <v>35370.480000000003</v>
      </c>
      <c r="F51" s="77">
        <v>530.55999999999995</v>
      </c>
      <c r="G51" s="77">
        <v>191092.46</v>
      </c>
      <c r="H51" s="77">
        <v>7068.73</v>
      </c>
      <c r="I51" s="21">
        <f t="shared" si="1"/>
        <v>7599.2899999999991</v>
      </c>
    </row>
    <row r="52" spans="1:9" ht="15" customHeight="1" x14ac:dyDescent="0.25">
      <c r="A52" t="str">
        <f t="shared" si="0"/>
        <v>PANAMERICAN VIDA45473</v>
      </c>
      <c r="B52" s="1" t="s">
        <v>32</v>
      </c>
      <c r="C52" s="34">
        <v>45473</v>
      </c>
      <c r="D52" s="77">
        <v>73782.429999999993</v>
      </c>
      <c r="E52" s="77">
        <v>37759.57</v>
      </c>
      <c r="F52" s="77">
        <v>566.39</v>
      </c>
      <c r="G52" s="77">
        <v>182342.32</v>
      </c>
      <c r="H52" s="77">
        <v>6709.68</v>
      </c>
      <c r="I52" s="21">
        <f t="shared" si="1"/>
        <v>7276.0700000000006</v>
      </c>
    </row>
    <row r="53" spans="1:9" ht="15" customHeight="1" x14ac:dyDescent="0.25">
      <c r="A53" t="str">
        <f t="shared" si="0"/>
        <v>PANAMERICAN VIDA45504</v>
      </c>
      <c r="B53" s="1" t="s">
        <v>32</v>
      </c>
      <c r="C53" s="34">
        <v>45504</v>
      </c>
      <c r="D53" s="77">
        <v>66173.23</v>
      </c>
      <c r="E53" s="77">
        <v>38830.639999999999</v>
      </c>
      <c r="F53" s="77">
        <v>582.46</v>
      </c>
      <c r="G53" s="77">
        <v>191346.26</v>
      </c>
      <c r="H53" s="77">
        <v>6874.2</v>
      </c>
      <c r="I53" s="21">
        <f t="shared" si="1"/>
        <v>7456.66</v>
      </c>
    </row>
    <row r="54" spans="1:9" ht="15" customHeight="1" x14ac:dyDescent="0.25">
      <c r="A54" t="str">
        <f t="shared" si="0"/>
        <v>POSITIVA45443</v>
      </c>
      <c r="B54" s="1" t="s">
        <v>33</v>
      </c>
      <c r="C54" s="34">
        <v>45443</v>
      </c>
      <c r="D54" s="77">
        <v>7473777.4000000004</v>
      </c>
      <c r="E54" s="77">
        <v>1127567.18</v>
      </c>
      <c r="F54" s="77">
        <v>16913.509999999998</v>
      </c>
      <c r="G54" s="77">
        <v>2420417.91</v>
      </c>
      <c r="H54" s="77">
        <v>52490.87</v>
      </c>
      <c r="I54" s="21">
        <f t="shared" si="1"/>
        <v>69404.38</v>
      </c>
    </row>
    <row r="55" spans="1:9" ht="15" customHeight="1" x14ac:dyDescent="0.25">
      <c r="A55" t="str">
        <f t="shared" si="0"/>
        <v>POSITIVA45473</v>
      </c>
      <c r="B55" s="1" t="s">
        <v>33</v>
      </c>
      <c r="C55" s="34">
        <v>45473</v>
      </c>
      <c r="D55" s="77">
        <v>7521738.7999999998</v>
      </c>
      <c r="E55" s="77">
        <v>1129623.69</v>
      </c>
      <c r="F55" s="77">
        <v>16944.36</v>
      </c>
      <c r="G55" s="77">
        <v>2468139.54</v>
      </c>
      <c r="H55" s="77">
        <v>53470.39</v>
      </c>
      <c r="I55" s="21">
        <f t="shared" si="1"/>
        <v>70414.75</v>
      </c>
    </row>
    <row r="56" spans="1:9" ht="15" customHeight="1" x14ac:dyDescent="0.25">
      <c r="A56" t="str">
        <f t="shared" si="0"/>
        <v>POSITIVA45504</v>
      </c>
      <c r="B56" s="1" t="s">
        <v>33</v>
      </c>
      <c r="C56" s="34">
        <v>45504</v>
      </c>
      <c r="D56" s="77">
        <v>7566858.8600000003</v>
      </c>
      <c r="E56" s="77">
        <v>1100564.1299999999</v>
      </c>
      <c r="F56" s="77">
        <v>16508.46</v>
      </c>
      <c r="G56" s="77">
        <v>2497738.96</v>
      </c>
      <c r="H56" s="77">
        <v>53336.55</v>
      </c>
      <c r="I56" s="21">
        <f t="shared" si="1"/>
        <v>69845.010000000009</v>
      </c>
    </row>
    <row r="57" spans="1:9" x14ac:dyDescent="0.25">
      <c r="A57" t="str">
        <f t="shared" si="0"/>
        <v>SKANDIA45443</v>
      </c>
      <c r="B57" t="s">
        <v>105</v>
      </c>
      <c r="C57" s="34">
        <v>45443</v>
      </c>
      <c r="D57" s="77">
        <v>1078429.5900000001</v>
      </c>
      <c r="E57" s="77">
        <v>171357.04</v>
      </c>
      <c r="F57" s="77">
        <v>2662.62</v>
      </c>
      <c r="G57" s="77">
        <v>220278.61</v>
      </c>
      <c r="H57" s="77">
        <v>8589.17</v>
      </c>
      <c r="I57" s="21">
        <f t="shared" si="1"/>
        <v>11251.79</v>
      </c>
    </row>
    <row r="58" spans="1:9" x14ac:dyDescent="0.25">
      <c r="A58" t="str">
        <f t="shared" si="0"/>
        <v>SKANDIA45473</v>
      </c>
      <c r="B58" t="s">
        <v>105</v>
      </c>
      <c r="C58" s="34">
        <v>45473</v>
      </c>
      <c r="D58" s="77">
        <v>1076927.4099999999</v>
      </c>
      <c r="E58" s="77">
        <v>195176.44</v>
      </c>
      <c r="F58" s="77">
        <v>2977.99</v>
      </c>
      <c r="G58" s="77">
        <v>227539.97</v>
      </c>
      <c r="H58" s="77">
        <v>9101.66</v>
      </c>
      <c r="I58" s="21">
        <f t="shared" si="1"/>
        <v>12079.65</v>
      </c>
    </row>
    <row r="59" spans="1:9" x14ac:dyDescent="0.25">
      <c r="A59" t="str">
        <f t="shared" si="0"/>
        <v>SKANDIA45504</v>
      </c>
      <c r="B59" t="s">
        <v>105</v>
      </c>
      <c r="C59" s="34">
        <v>45504</v>
      </c>
      <c r="D59" s="77">
        <v>1067696.8500000001</v>
      </c>
      <c r="E59" s="77">
        <v>238484.49</v>
      </c>
      <c r="F59" s="77">
        <v>3635.62</v>
      </c>
      <c r="G59" s="77">
        <v>205696.28</v>
      </c>
      <c r="H59" s="77">
        <v>8238.02</v>
      </c>
      <c r="I59" s="21">
        <f t="shared" si="1"/>
        <v>11873.64</v>
      </c>
    </row>
    <row r="60" spans="1:9" x14ac:dyDescent="0.25">
      <c r="A60" t="str">
        <f t="shared" si="0"/>
        <v>SURAMERICANA VIDA45443</v>
      </c>
      <c r="B60" t="s">
        <v>34</v>
      </c>
      <c r="C60" s="80">
        <v>45443</v>
      </c>
      <c r="D60" s="77">
        <v>14774655.35</v>
      </c>
      <c r="E60" s="77">
        <v>668718.39</v>
      </c>
      <c r="F60" s="77">
        <v>10030.76</v>
      </c>
      <c r="G60" s="77">
        <v>6451636.2000000002</v>
      </c>
      <c r="H60" s="77">
        <v>179447.79</v>
      </c>
      <c r="I60" s="21">
        <f t="shared" si="1"/>
        <v>189478.55000000002</v>
      </c>
    </row>
    <row r="61" spans="1:9" x14ac:dyDescent="0.25">
      <c r="A61" t="str">
        <f t="shared" si="0"/>
        <v>SURAMERICANA VIDA45473</v>
      </c>
      <c r="B61" t="s">
        <v>34</v>
      </c>
      <c r="C61" s="80">
        <v>45473</v>
      </c>
      <c r="D61" s="77">
        <v>15066397.109999999</v>
      </c>
      <c r="E61" s="77">
        <v>660533.96</v>
      </c>
      <c r="F61" s="77">
        <v>9908.01</v>
      </c>
      <c r="G61" s="77">
        <v>6500958.2699999996</v>
      </c>
      <c r="H61" s="77">
        <v>184214.11</v>
      </c>
      <c r="I61" s="21">
        <f t="shared" si="1"/>
        <v>194122.12</v>
      </c>
    </row>
    <row r="62" spans="1:9" x14ac:dyDescent="0.25">
      <c r="A62" t="str">
        <f t="shared" si="0"/>
        <v>SURAMERICANA VIDA45504</v>
      </c>
      <c r="B62" t="s">
        <v>34</v>
      </c>
      <c r="C62" s="80">
        <v>45504</v>
      </c>
      <c r="D62" s="77">
        <v>15241275.91</v>
      </c>
      <c r="E62" s="77">
        <v>672279.03</v>
      </c>
      <c r="F62" s="77">
        <v>10084.18</v>
      </c>
      <c r="G62" s="77">
        <v>6514713.4199999999</v>
      </c>
      <c r="H62" s="77">
        <v>186132.97</v>
      </c>
      <c r="I62" s="21">
        <f t="shared" si="1"/>
        <v>196217.15</v>
      </c>
    </row>
    <row r="63" spans="1:9" x14ac:dyDescent="0.25">
      <c r="C63" s="80"/>
    </row>
    <row r="64" spans="1:9" x14ac:dyDescent="0.25">
      <c r="C64" s="80"/>
    </row>
    <row r="65" spans="3:3" x14ac:dyDescent="0.25">
      <c r="C65" s="80"/>
    </row>
    <row r="66" spans="3:3" x14ac:dyDescent="0.25">
      <c r="C66" s="80"/>
    </row>
    <row r="67" spans="3:3" x14ac:dyDescent="0.25">
      <c r="C67" s="80"/>
    </row>
    <row r="68" spans="3:3" x14ac:dyDescent="0.25">
      <c r="C68" s="80"/>
    </row>
    <row r="69" spans="3:3" x14ac:dyDescent="0.25">
      <c r="C69" s="80"/>
    </row>
    <row r="70" spans="3:3" x14ac:dyDescent="0.25">
      <c r="C70" s="80"/>
    </row>
    <row r="71" spans="3:3" x14ac:dyDescent="0.25">
      <c r="C71" s="80"/>
    </row>
    <row r="72" spans="3:3" x14ac:dyDescent="0.25">
      <c r="C72" s="80"/>
    </row>
    <row r="73" spans="3:3" x14ac:dyDescent="0.25">
      <c r="C73" s="80"/>
    </row>
    <row r="74" spans="3:3" x14ac:dyDescent="0.25">
      <c r="C74" s="80"/>
    </row>
    <row r="75" spans="3:3" x14ac:dyDescent="0.25">
      <c r="C75" s="80"/>
    </row>
    <row r="76" spans="3:3" x14ac:dyDescent="0.25">
      <c r="C76" s="80"/>
    </row>
    <row r="77" spans="3:3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56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45504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36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37</v>
      </c>
      <c r="B5" s="37" t="s">
        <v>60</v>
      </c>
      <c r="C5" s="139" t="s">
        <v>61</v>
      </c>
      <c r="D5" s="140"/>
      <c r="E5" s="139" t="s">
        <v>62</v>
      </c>
      <c r="F5" s="140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+IFERROR(VLOOKUP($A7&amp;$D$3,BaseRA_VID!$A$3:$I$910,4,0),"N.A.")</f>
        <v>29234068.710000001</v>
      </c>
      <c r="C7" s="50">
        <f>+IFERROR(VLOOKUP($A7&amp;$D$3,BaseRA_VID!$A$3:$I$910,5,0),"N.A.")</f>
        <v>4260075.6900000004</v>
      </c>
      <c r="D7" s="50">
        <f>+IFERROR(VLOOKUP($A7&amp;$D$3,BaseRA_VID!$A$3:$I$910,6,0),"N.A.")</f>
        <v>63901.14</v>
      </c>
      <c r="E7" s="50">
        <f>+IFERROR(VLOOKUP($A7&amp;$D$3,BaseRA_VID!$A$3:$I$910,7,0),"N.A.")</f>
        <v>7852162.7300000004</v>
      </c>
      <c r="F7" s="55">
        <f>+IFERROR(VLOOKUP($A7&amp;$D$3,BaseRA_VID!$A$3:$I$910,8,0),"N.A.")</f>
        <v>163238.73000000001</v>
      </c>
      <c r="G7" s="51">
        <f>+IFERROR(VLOOKUP($A7&amp;$D$3,BaseRA_VID!$A$3:$I$910,9,0),"N.A.")</f>
        <v>227139.87</v>
      </c>
    </row>
    <row r="8" spans="1:18" ht="24.75" customHeight="1" x14ac:dyDescent="0.2">
      <c r="A8" s="66" t="s">
        <v>96</v>
      </c>
      <c r="B8" s="49">
        <f>+IFERROR(VLOOKUP($A8&amp;$D$3,BaseRA_VID!$A$3:$I$910,4,0),"N.A.")</f>
        <v>2860961.67</v>
      </c>
      <c r="C8" s="52">
        <f>+IFERROR(VLOOKUP($A8&amp;$D$3,BaseRA_VID!$A$3:$I$910,5,0),"N.A.")</f>
        <v>59463.71</v>
      </c>
      <c r="D8" s="52">
        <f>+IFERROR(VLOOKUP($A8&amp;$D$3,BaseRA_VID!$A$3:$I$910,6,0),"N.A.")</f>
        <v>891.96</v>
      </c>
      <c r="E8" s="52">
        <f>+IFERROR(VLOOKUP($A8&amp;$D$3,BaseRA_VID!$A$3:$I$910,7,0),"N.A.")</f>
        <v>233174.93</v>
      </c>
      <c r="F8" s="55">
        <f>+IFERROR(VLOOKUP($A8&amp;$D$3,BaseRA_VID!$A$3:$I$910,8,0),"N.A.")</f>
        <v>5921.5</v>
      </c>
      <c r="G8" s="51">
        <f>+IFERROR(VLOOKUP($A8&amp;$D$3,BaseRA_VID!$A$3:$I$910,9,0),"N.A.")</f>
        <v>6813.46</v>
      </c>
    </row>
    <row r="9" spans="1:18" ht="24.75" customHeight="1" x14ac:dyDescent="0.2">
      <c r="A9" s="66" t="s">
        <v>114</v>
      </c>
      <c r="B9" s="49">
        <f>+IFERROR(VLOOKUP($A9&amp;$D$3,BaseRA_VID!$A$3:$I$910,4,0),"N.A.")</f>
        <v>17615509.18</v>
      </c>
      <c r="C9" s="52">
        <f>+IFERROR(VLOOKUP($A9&amp;$D$3,BaseRA_VID!$A$3:$I$910,5,0),"N.A.")</f>
        <v>450776.85</v>
      </c>
      <c r="D9" s="52">
        <f>+IFERROR(VLOOKUP($A9&amp;$D$3,BaseRA_VID!$A$3:$I$910,6,0),"N.A.")</f>
        <v>6761.65</v>
      </c>
      <c r="E9" s="52">
        <f>+IFERROR(VLOOKUP($A9&amp;$D$3,BaseRA_VID!$A$3:$I$910,7,0),"N.A.")</f>
        <v>823409.02</v>
      </c>
      <c r="F9" s="55">
        <f>+IFERROR(VLOOKUP($A9&amp;$D$3,BaseRA_VID!$A$3:$I$910,8,0),"N.A.")</f>
        <v>22961.29</v>
      </c>
      <c r="G9" s="51">
        <f>+IFERROR(VLOOKUP($A9&amp;$D$3,BaseRA_VID!$A$3:$I$910,9,0),"N.A.")</f>
        <v>29722.940000000002</v>
      </c>
    </row>
    <row r="10" spans="1:18" ht="24.75" customHeight="1" x14ac:dyDescent="0.2">
      <c r="A10" s="14" t="s">
        <v>23</v>
      </c>
      <c r="B10" s="49">
        <f>+IFERROR(VLOOKUP($A10&amp;$D$3,BaseRA_VID!$A$3:$I$910,4,0),"N.A.")</f>
        <v>19786.86</v>
      </c>
      <c r="C10" s="52">
        <f>+IFERROR(VLOOKUP($A10&amp;$D$3,BaseRA_VID!$A$3:$I$910,5,0),"N.A.")</f>
        <v>2616.98</v>
      </c>
      <c r="D10" s="52">
        <f>+IFERROR(VLOOKUP($A10&amp;$D$3,BaseRA_VID!$A$3:$I$910,6,0),"N.A.")</f>
        <v>39.25</v>
      </c>
      <c r="E10" s="52">
        <f>+IFERROR(VLOOKUP($A10&amp;$D$3,BaseRA_VID!$A$3:$I$910,7,0),"N.A.")</f>
        <v>8390.4699999999993</v>
      </c>
      <c r="F10" s="55">
        <f>+IFERROR(VLOOKUP($A10&amp;$D$3,BaseRA_VID!$A$3:$I$910,8,0),"N.A.")</f>
        <v>435.09</v>
      </c>
      <c r="G10" s="51">
        <f>+IFERROR(VLOOKUP($A10&amp;$D$3,BaseRA_VID!$A$3:$I$910,9,0),"N.A.")</f>
        <v>474.34</v>
      </c>
    </row>
    <row r="11" spans="1:18" ht="24.75" customHeight="1" x14ac:dyDescent="0.2">
      <c r="A11" s="14" t="s">
        <v>24</v>
      </c>
      <c r="B11" s="49">
        <f>+IFERROR(VLOOKUP($A11&amp;$D$3,BaseRA_VID!$A$3:$I$910,4,0),"N.A.")</f>
        <v>3889498.69</v>
      </c>
      <c r="C11" s="52">
        <f>+IFERROR(VLOOKUP($A11&amp;$D$3,BaseRA_VID!$A$3:$I$910,5,0),"N.A.")</f>
        <v>253129.35</v>
      </c>
      <c r="D11" s="52">
        <f>+IFERROR(VLOOKUP($A11&amp;$D$3,BaseRA_VID!$A$3:$I$910,6,0),"N.A.")</f>
        <v>3796.94</v>
      </c>
      <c r="E11" s="52">
        <f>+IFERROR(VLOOKUP($A11&amp;$D$3,BaseRA_VID!$A$3:$I$910,7,0),"N.A.")</f>
        <v>1320264.94</v>
      </c>
      <c r="F11" s="55">
        <f>+IFERROR(VLOOKUP($A11&amp;$D$3,BaseRA_VID!$A$3:$I$910,8,0),"N.A.")</f>
        <v>26902.1</v>
      </c>
      <c r="G11" s="51">
        <f>+IFERROR(VLOOKUP($A11&amp;$D$3,BaseRA_VID!$A$3:$I$910,9,0),"N.A.")</f>
        <v>30699.039999999997</v>
      </c>
    </row>
    <row r="12" spans="1:18" ht="24.75" customHeight="1" x14ac:dyDescent="0.2">
      <c r="A12" s="14" t="s">
        <v>25</v>
      </c>
      <c r="B12" s="49">
        <f>+IFERROR(VLOOKUP($A12&amp;$D$3,BaseRA_VID!$A$3:$I$910,4,0),"N.A.")</f>
        <v>2905450.71</v>
      </c>
      <c r="C12" s="52">
        <f>+IFERROR(VLOOKUP($A12&amp;$D$3,BaseRA_VID!$A$3:$I$910,5,0),"N.A.")</f>
        <v>174533.21</v>
      </c>
      <c r="D12" s="52">
        <f>+IFERROR(VLOOKUP($A12&amp;$D$3,BaseRA_VID!$A$3:$I$910,6,0),"N.A.")</f>
        <v>2618</v>
      </c>
      <c r="E12" s="52">
        <f>+IFERROR(VLOOKUP($A12&amp;$D$3,BaseRA_VID!$A$3:$I$910,7,0),"N.A.")</f>
        <v>664394.38</v>
      </c>
      <c r="F12" s="55">
        <f>+IFERROR(VLOOKUP($A12&amp;$D$3,BaseRA_VID!$A$3:$I$910,8,0),"N.A.")</f>
        <v>13414.4</v>
      </c>
      <c r="G12" s="51">
        <f>+IFERROR(VLOOKUP($A12&amp;$D$3,BaseRA_VID!$A$3:$I$910,9,0),"N.A.")</f>
        <v>16032.4</v>
      </c>
    </row>
    <row r="13" spans="1:18" ht="24.75" customHeight="1" x14ac:dyDescent="0.2">
      <c r="A13" s="14" t="s">
        <v>100</v>
      </c>
      <c r="B13" s="49">
        <f>+IFERROR(VLOOKUP($A13&amp;$D$3,BaseRA_VID!$A$3:$I$910,4,0),"N.A.")</f>
        <v>52640.33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85327.98</v>
      </c>
      <c r="F13" s="55">
        <f>+IFERROR(VLOOKUP($A13&amp;$D$3,BaseRA_VID!$A$3:$I$910,8,0),"N.A.")</f>
        <v>1137.3499999999999</v>
      </c>
      <c r="G13" s="51">
        <f>+IFERROR(VLOOKUP($A13&amp;$D$3,BaseRA_VID!$A$3:$I$910,9,0),"N.A.")</f>
        <v>1137.3499999999999</v>
      </c>
    </row>
    <row r="14" spans="1:18" ht="24.75" customHeight="1" x14ac:dyDescent="0.2">
      <c r="A14" s="14" t="s">
        <v>26</v>
      </c>
      <c r="B14" s="49">
        <f>+IFERROR(VLOOKUP($A14&amp;$D$3,BaseRA_VID!$A$3:$I$910,4,0),"N.A.")</f>
        <v>8960543.0500000007</v>
      </c>
      <c r="C14" s="52">
        <f>+IFERROR(VLOOKUP($A14&amp;$D$3,BaseRA_VID!$A$3:$I$910,5,0),"N.A.")</f>
        <v>953348.96</v>
      </c>
      <c r="D14" s="52">
        <f>+IFERROR(VLOOKUP($A14&amp;$D$3,BaseRA_VID!$A$3:$I$910,6,0),"N.A.")</f>
        <v>14450.58</v>
      </c>
      <c r="E14" s="52">
        <f>+IFERROR(VLOOKUP($A14&amp;$D$3,BaseRA_VID!$A$3:$I$910,7,0),"N.A.")</f>
        <v>6276938.9900000002</v>
      </c>
      <c r="F14" s="55">
        <f>+IFERROR(VLOOKUP($A14&amp;$D$3,BaseRA_VID!$A$3:$I$910,8,0),"N.A.")</f>
        <v>108159.21</v>
      </c>
      <c r="G14" s="51">
        <f>+IFERROR(VLOOKUP($A14&amp;$D$3,BaseRA_VID!$A$3:$I$910,9,0),"N.A.")</f>
        <v>122609.79000000001</v>
      </c>
    </row>
    <row r="15" spans="1:18" ht="24.75" customHeight="1" x14ac:dyDescent="0.2">
      <c r="A15" s="14" t="s">
        <v>111</v>
      </c>
      <c r="B15" s="49">
        <f>+IFERROR(VLOOKUP($A15&amp;$D$3,BaseRA_VID!$A$3:$I$910,4,0),"N.A.")</f>
        <v>2065308.04</v>
      </c>
      <c r="C15" s="52">
        <f>+IFERROR(VLOOKUP($A15&amp;$D$3,BaseRA_VID!$A$3:$I$910,5,0),"N.A.")</f>
        <v>182921.07</v>
      </c>
      <c r="D15" s="52">
        <f>+IFERROR(VLOOKUP($A15&amp;$D$3,BaseRA_VID!$A$3:$I$910,6,0),"N.A.")</f>
        <v>2743.82</v>
      </c>
      <c r="E15" s="52">
        <f>+IFERROR(VLOOKUP($A15&amp;$D$3,BaseRA_VID!$A$3:$I$910,7,0),"N.A.")</f>
        <v>657232.29</v>
      </c>
      <c r="F15" s="55">
        <f>+IFERROR(VLOOKUP($A15&amp;$D$3,BaseRA_VID!$A$3:$I$910,8,0),"N.A.")</f>
        <v>13889.16</v>
      </c>
      <c r="G15" s="51">
        <f>+IFERROR(VLOOKUP($A15&amp;$D$3,BaseRA_VID!$A$3:$I$910,9,0),"N.A.")</f>
        <v>16632.98</v>
      </c>
    </row>
    <row r="16" spans="1:18" ht="24.75" customHeight="1" x14ac:dyDescent="0.2">
      <c r="A16" s="14" t="s">
        <v>112</v>
      </c>
      <c r="B16" s="49">
        <f>+IFERROR(VLOOKUP($A16&amp;$D$3,BaseRA_VID!$A$3:$I$910,4,0),"N.A.")</f>
        <v>109469.52</v>
      </c>
      <c r="C16" s="52">
        <f>+IFERROR(VLOOKUP($A16&amp;$D$3,BaseRA_VID!$A$3:$I$910,5,0),"N.A.")</f>
        <v>28418.9</v>
      </c>
      <c r="D16" s="52">
        <f>+IFERROR(VLOOKUP($A16&amp;$D$3,BaseRA_VID!$A$3:$I$910,6,0),"N.A.")</f>
        <v>426.28</v>
      </c>
      <c r="E16" s="52">
        <f>+IFERROR(VLOOKUP($A16&amp;$D$3,BaseRA_VID!$A$3:$I$910,7,0),"N.A.")</f>
        <v>195604.03</v>
      </c>
      <c r="F16" s="55">
        <f>+IFERROR(VLOOKUP($A16&amp;$D$3,BaseRA_VID!$A$3:$I$910,8,0),"N.A.")</f>
        <v>5769.96</v>
      </c>
      <c r="G16" s="51">
        <f>+IFERROR(VLOOKUP($A16&amp;$D$3,BaseRA_VID!$A$3:$I$910,9,0),"N.A.")</f>
        <v>6196.24</v>
      </c>
    </row>
    <row r="17" spans="1:7" ht="24.75" customHeight="1" x14ac:dyDescent="0.2">
      <c r="A17" s="14" t="s">
        <v>113</v>
      </c>
      <c r="B17" s="49">
        <f>+IFERROR(VLOOKUP($A17&amp;$D$3,BaseRA_VID!$A$3:$I$910,4,0),"N.A.")</f>
        <v>37010.26</v>
      </c>
      <c r="C17" s="52">
        <f>+IFERROR(VLOOKUP($A17&amp;$D$3,BaseRA_VID!$A$3:$I$910,5,0),"N.A.")</f>
        <v>10352.01</v>
      </c>
      <c r="D17" s="52">
        <f>+IFERROR(VLOOKUP($A17&amp;$D$3,BaseRA_VID!$A$3:$I$910,6,0),"N.A.")</f>
        <v>155.28</v>
      </c>
      <c r="E17" s="52">
        <f>+IFERROR(VLOOKUP($A17&amp;$D$3,BaseRA_VID!$A$3:$I$910,7,0),"N.A.")</f>
        <v>18815.36</v>
      </c>
      <c r="F17" s="55">
        <f>+IFERROR(VLOOKUP($A17&amp;$D$3,BaseRA_VID!$A$3:$I$910,8,0),"N.A.")</f>
        <v>883.07</v>
      </c>
      <c r="G17" s="51">
        <f>+IFERROR(VLOOKUP($A17&amp;$D$3,BaseRA_VID!$A$3:$I$910,9,0),"N.A.")</f>
        <v>1038.3500000000001</v>
      </c>
    </row>
    <row r="18" spans="1:7" ht="24.75" customHeight="1" x14ac:dyDescent="0.2">
      <c r="A18" s="14" t="s">
        <v>27</v>
      </c>
      <c r="B18" s="49">
        <f>+IFERROR(VLOOKUP($A18&amp;$D$3,BaseRA_VID!$A$3:$I$910,4,0),"N.A.")</f>
        <v>518166.13</v>
      </c>
      <c r="C18" s="52">
        <f>+IFERROR(VLOOKUP($A18&amp;$D$3,BaseRA_VID!$A$3:$I$910,5,0),"N.A.")</f>
        <v>29865.75</v>
      </c>
      <c r="D18" s="52">
        <f>+IFERROR(VLOOKUP($A18&amp;$D$3,BaseRA_VID!$A$3:$I$910,6,0),"N.A.")</f>
        <v>447.99</v>
      </c>
      <c r="E18" s="52">
        <f>+IFERROR(VLOOKUP($A18&amp;$D$3,BaseRA_VID!$A$3:$I$910,7,0),"N.A.")</f>
        <v>312427.98</v>
      </c>
      <c r="F18" s="55">
        <f>+IFERROR(VLOOKUP($A18&amp;$D$3,BaseRA_VID!$A$3:$I$910,8,0),"N.A.")</f>
        <v>5387.98</v>
      </c>
      <c r="G18" s="51">
        <f>+IFERROR(VLOOKUP($A18&amp;$D$3,BaseRA_VID!$A$3:$I$910,9,0),"N.A.")</f>
        <v>5835.9699999999993</v>
      </c>
    </row>
    <row r="19" spans="1:7" ht="24.75" customHeight="1" x14ac:dyDescent="0.2">
      <c r="A19" s="14" t="s">
        <v>28</v>
      </c>
      <c r="B19" s="49">
        <f>+IFERROR(VLOOKUP($A19&amp;$D$3,BaseRA_VID!$A$3:$I$910,4,0),"N.A.")</f>
        <v>27279.24</v>
      </c>
      <c r="C19" s="52">
        <f>+IFERROR(VLOOKUP($A19&amp;$D$3,BaseRA_VID!$A$3:$I$910,5,0),"N.A.")</f>
        <v>39595.67</v>
      </c>
      <c r="D19" s="52">
        <f>+IFERROR(VLOOKUP($A19&amp;$D$3,BaseRA_VID!$A$3:$I$910,6,0),"N.A.")</f>
        <v>593.94000000000005</v>
      </c>
      <c r="E19" s="52">
        <f>+IFERROR(VLOOKUP($A19&amp;$D$3,BaseRA_VID!$A$3:$I$910,7,0),"N.A.")</f>
        <v>106517.72</v>
      </c>
      <c r="F19" s="55">
        <f>+IFERROR(VLOOKUP($A19&amp;$D$3,BaseRA_VID!$A$3:$I$910,8,0),"N.A.")</f>
        <v>3258.86</v>
      </c>
      <c r="G19" s="51">
        <f>+IFERROR(VLOOKUP($A19&amp;$D$3,BaseRA_VID!$A$3:$I$910,9,0),"N.A.")</f>
        <v>3852.8</v>
      </c>
    </row>
    <row r="20" spans="1:7" ht="24.75" customHeight="1" x14ac:dyDescent="0.2">
      <c r="A20" s="14" t="s">
        <v>29</v>
      </c>
      <c r="B20" s="49">
        <f>+IFERROR(VLOOKUP($A20&amp;$D$3,BaseRA_VID!$A$3:$I$910,4,0),"N.A.")</f>
        <v>2815495.07</v>
      </c>
      <c r="C20" s="52">
        <f>+IFERROR(VLOOKUP($A20&amp;$D$3,BaseRA_VID!$A$3:$I$910,5,0),"N.A.")</f>
        <v>321690.18</v>
      </c>
      <c r="D20" s="52">
        <f>+IFERROR(VLOOKUP($A20&amp;$D$3,BaseRA_VID!$A$3:$I$910,6,0),"N.A.")</f>
        <v>5926.75</v>
      </c>
      <c r="E20" s="52">
        <f>+IFERROR(VLOOKUP($A20&amp;$D$3,BaseRA_VID!$A$3:$I$910,7,0),"N.A.")</f>
        <v>3007323.02</v>
      </c>
      <c r="F20" s="55">
        <f>+IFERROR(VLOOKUP($A20&amp;$D$3,BaseRA_VID!$A$3:$I$910,8,0),"N.A.")</f>
        <v>85270.75</v>
      </c>
      <c r="G20" s="51">
        <f>+IFERROR(VLOOKUP($A20&amp;$D$3,BaseRA_VID!$A$3:$I$910,9,0),"N.A.")</f>
        <v>91197.5</v>
      </c>
    </row>
    <row r="21" spans="1:7" ht="24.75" customHeight="1" x14ac:dyDescent="0.2">
      <c r="A21" s="14" t="s">
        <v>30</v>
      </c>
      <c r="B21" s="49">
        <f>+IFERROR(VLOOKUP($A21&amp;$D$3,BaseRA_VID!$A$3:$I$910,4,0),"N.A.")</f>
        <v>5154067.62</v>
      </c>
      <c r="C21" s="52">
        <f>+IFERROR(VLOOKUP($A21&amp;$D$3,BaseRA_VID!$A$3:$I$910,5,0),"N.A.")</f>
        <v>131725.88</v>
      </c>
      <c r="D21" s="52">
        <f>+IFERROR(VLOOKUP($A21&amp;$D$3,BaseRA_VID!$A$3:$I$910,6,0),"N.A.")</f>
        <v>1953.39</v>
      </c>
      <c r="E21" s="52">
        <f>+IFERROR(VLOOKUP($A21&amp;$D$3,BaseRA_VID!$A$3:$I$910,7,0),"N.A.")</f>
        <v>1494064.78</v>
      </c>
      <c r="F21" s="55">
        <f>+IFERROR(VLOOKUP($A21&amp;$D$3,BaseRA_VID!$A$3:$I$910,8,0),"N.A.")</f>
        <v>25336.59</v>
      </c>
      <c r="G21" s="51">
        <f>+IFERROR(VLOOKUP($A21&amp;$D$3,BaseRA_VID!$A$3:$I$910,9,0),"N.A.")</f>
        <v>27289.98</v>
      </c>
    </row>
    <row r="22" spans="1:7" ht="24.75" customHeight="1" x14ac:dyDescent="0.2">
      <c r="A22" s="14" t="s">
        <v>31</v>
      </c>
      <c r="B22" s="49">
        <f>+IFERROR(VLOOKUP($A22&amp;$D$3,BaseRA_VID!$A$3:$I$910,4,0),"N.A.")</f>
        <v>2098852.25</v>
      </c>
      <c r="C22" s="52">
        <f>+IFERROR(VLOOKUP($A22&amp;$D$3,BaseRA_VID!$A$3:$I$910,5,0),"N.A.")</f>
        <v>10574.67</v>
      </c>
      <c r="D22" s="52">
        <f>+IFERROR(VLOOKUP($A22&amp;$D$3,BaseRA_VID!$A$3:$I$910,6,0),"N.A.")</f>
        <v>158.62</v>
      </c>
      <c r="E22" s="52">
        <f>+IFERROR(VLOOKUP($A22&amp;$D$3,BaseRA_VID!$A$3:$I$910,7,0),"N.A.")</f>
        <v>361602.15</v>
      </c>
      <c r="F22" s="55">
        <f>+IFERROR(VLOOKUP($A22&amp;$D$3,BaseRA_VID!$A$3:$I$910,8,0),"N.A.")</f>
        <v>10362.9</v>
      </c>
      <c r="G22" s="51">
        <f>+IFERROR(VLOOKUP($A22&amp;$D$3,BaseRA_VID!$A$3:$I$910,9,0),"N.A.")</f>
        <v>10521.52</v>
      </c>
    </row>
    <row r="23" spans="1:7" ht="24.75" customHeight="1" x14ac:dyDescent="0.2">
      <c r="A23" s="14" t="s">
        <v>32</v>
      </c>
      <c r="B23" s="49">
        <f>+IFERROR(VLOOKUP($A23&amp;$D$3,BaseRA_VID!$A$3:$I$910,4,0),"N.A.")</f>
        <v>66173.23</v>
      </c>
      <c r="C23" s="52">
        <f>+IFERROR(VLOOKUP($A23&amp;$D$3,BaseRA_VID!$A$3:$I$910,5,0),"N.A.")</f>
        <v>38830.639999999999</v>
      </c>
      <c r="D23" s="52">
        <f>+IFERROR(VLOOKUP($A23&amp;$D$3,BaseRA_VID!$A$3:$I$910,6,0),"N.A.")</f>
        <v>582.46</v>
      </c>
      <c r="E23" s="52">
        <f>+IFERROR(VLOOKUP($A23&amp;$D$3,BaseRA_VID!$A$3:$I$910,7,0),"N.A.")</f>
        <v>191346.26</v>
      </c>
      <c r="F23" s="55">
        <f>+IFERROR(VLOOKUP($A23&amp;$D$3,BaseRA_VID!$A$3:$I$910,8,0),"N.A.")</f>
        <v>6874.2</v>
      </c>
      <c r="G23" s="51">
        <f>+IFERROR(VLOOKUP($A23&amp;$D$3,BaseRA_VID!$A$3:$I$910,9,0),"N.A.")</f>
        <v>7456.66</v>
      </c>
    </row>
    <row r="24" spans="1:7" ht="24.75" customHeight="1" x14ac:dyDescent="0.2">
      <c r="A24" s="14" t="s">
        <v>33</v>
      </c>
      <c r="B24" s="49">
        <f>+IFERROR(VLOOKUP($A24&amp;$D$3,BaseRA_VID!$A$3:$I$910,4,0),"N.A.")</f>
        <v>7566858.8600000003</v>
      </c>
      <c r="C24" s="52">
        <f>+IFERROR(VLOOKUP($A24&amp;$D$3,BaseRA_VID!$A$3:$I$910,5,0),"N.A.")</f>
        <v>1100564.1299999999</v>
      </c>
      <c r="D24" s="52">
        <f>+IFERROR(VLOOKUP($A24&amp;$D$3,BaseRA_VID!$A$3:$I$910,6,0),"N.A.")</f>
        <v>16508.46</v>
      </c>
      <c r="E24" s="52">
        <f>+IFERROR(VLOOKUP($A24&amp;$D$3,BaseRA_VID!$A$3:$I$910,7,0),"N.A.")</f>
        <v>2497738.96</v>
      </c>
      <c r="F24" s="55">
        <f>+IFERROR(VLOOKUP($A24&amp;$D$3,BaseRA_VID!$A$3:$I$910,8,0),"N.A.")</f>
        <v>53336.55</v>
      </c>
      <c r="G24" s="51">
        <f>+IFERROR(VLOOKUP($A24&amp;$D$3,BaseRA_VID!$A$3:$I$910,9,0),"N.A.")</f>
        <v>69845.010000000009</v>
      </c>
    </row>
    <row r="25" spans="1:7" ht="24.75" customHeight="1" x14ac:dyDescent="0.2">
      <c r="A25" s="14" t="s">
        <v>105</v>
      </c>
      <c r="B25" s="49">
        <f>+IFERROR(VLOOKUP($A25&amp;$D$3,BaseRA_VID!$A$3:$I$910,4,0),"N.A.")</f>
        <v>1067696.8500000001</v>
      </c>
      <c r="C25" s="52">
        <f>+IFERROR(VLOOKUP($A25&amp;$D$3,BaseRA_VID!$A$3:$I$910,5,0),"N.A.")</f>
        <v>238484.49</v>
      </c>
      <c r="D25" s="52">
        <f>+IFERROR(VLOOKUP($A25&amp;$D$3,BaseRA_VID!$A$3:$I$910,6,0),"N.A.")</f>
        <v>3635.62</v>
      </c>
      <c r="E25" s="52">
        <f>+IFERROR(VLOOKUP($A25&amp;$D$3,BaseRA_VID!$A$3:$I$910,7,0),"N.A.")</f>
        <v>205696.28</v>
      </c>
      <c r="F25" s="55">
        <f>+IFERROR(VLOOKUP($A25&amp;$D$3,BaseRA_VID!$A$3:$I$910,8,0),"N.A.")</f>
        <v>8238.02</v>
      </c>
      <c r="G25" s="51">
        <f>+IFERROR(VLOOKUP($A25&amp;$D$3,BaseRA_VID!$A$3:$I$910,9,0),"N.A.")</f>
        <v>11873.64</v>
      </c>
    </row>
    <row r="26" spans="1:7" ht="24.75" customHeight="1" thickBot="1" x14ac:dyDescent="0.25">
      <c r="A26" s="15" t="s">
        <v>34</v>
      </c>
      <c r="B26" s="53">
        <f>+IFERROR(VLOOKUP($A26&amp;$D$3,BaseRA_VID!$A$3:$I$910,4,0),"N.A.")</f>
        <v>15241275.91</v>
      </c>
      <c r="C26" s="54">
        <f>+IFERROR(VLOOKUP($A26&amp;$D$3,BaseRA_VID!$A$3:$I$910,5,0),"N.A.")</f>
        <v>672279.03</v>
      </c>
      <c r="D26" s="54">
        <f>+IFERROR(VLOOKUP($A26&amp;$D$3,BaseRA_VID!$A$3:$I$910,6,0),"N.A.")</f>
        <v>10084.18</v>
      </c>
      <c r="E26" s="54">
        <f>+IFERROR(VLOOKUP($A26&amp;$D$3,BaseRA_VID!$A$3:$I$910,7,0),"N.A.")</f>
        <v>6514713.4199999999</v>
      </c>
      <c r="F26" s="56">
        <f>+IFERROR(VLOOKUP($A26&amp;$D$3,BaseRA_VID!$A$3:$I$910,8,0),"N.A.")</f>
        <v>186132.97</v>
      </c>
      <c r="G26" s="51">
        <f>+IFERROR(VLOOKUP($A26&amp;$D$3,BaseRA_VID!$A$3:$I$910,9,0),"N.A.")</f>
        <v>196217.15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cK0NfxtZJOr8pumYXi9eekpberWRbq4A+vLWcSudkIBaFzobGK9DPj0rz0zKBRkC6wheZwAf5+tqGoDhf1cprA==" saltValue="agUsNH23xWu7vfopHFcwmQ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3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>+B3&amp;C3</f>
        <v>ALFA45443</v>
      </c>
      <c r="B3" s="101" t="s">
        <v>1</v>
      </c>
      <c r="C3" s="102">
        <v>45443</v>
      </c>
      <c r="D3" s="103">
        <v>159729</v>
      </c>
      <c r="E3" s="104">
        <v>29683</v>
      </c>
      <c r="F3" s="103">
        <v>130046</v>
      </c>
      <c r="G3" s="103">
        <v>9854</v>
      </c>
    </row>
    <row r="4" spans="1:7" x14ac:dyDescent="0.25">
      <c r="A4" t="str">
        <f t="shared" ref="A4:A67" si="0">+B4&amp;C4</f>
        <v>ALFA45473</v>
      </c>
      <c r="B4" s="101" t="s">
        <v>1</v>
      </c>
      <c r="C4" s="102">
        <v>45473</v>
      </c>
      <c r="D4" s="103">
        <v>159728</v>
      </c>
      <c r="E4" s="104">
        <v>29683</v>
      </c>
      <c r="F4" s="103">
        <v>130045</v>
      </c>
      <c r="G4" s="103">
        <v>12258</v>
      </c>
    </row>
    <row r="5" spans="1:7" x14ac:dyDescent="0.25">
      <c r="A5" t="str">
        <f t="shared" si="0"/>
        <v>ALFA45504</v>
      </c>
      <c r="B5" s="101" t="s">
        <v>1</v>
      </c>
      <c r="C5" s="102">
        <v>45504</v>
      </c>
      <c r="D5" s="103">
        <v>159724</v>
      </c>
      <c r="E5" s="104">
        <v>29683</v>
      </c>
      <c r="F5" s="103">
        <v>130041</v>
      </c>
      <c r="G5" s="103">
        <v>12576</v>
      </c>
    </row>
    <row r="6" spans="1:7" x14ac:dyDescent="0.25">
      <c r="A6" t="str">
        <f t="shared" si="0"/>
        <v>ALLIANZ45443</v>
      </c>
      <c r="B6" s="101" t="s">
        <v>94</v>
      </c>
      <c r="C6" s="102">
        <v>45443</v>
      </c>
      <c r="D6" s="103">
        <v>276238</v>
      </c>
      <c r="E6" s="104">
        <v>60817</v>
      </c>
      <c r="F6" s="103">
        <v>215421</v>
      </c>
      <c r="G6" s="103">
        <v>25243</v>
      </c>
    </row>
    <row r="7" spans="1:7" x14ac:dyDescent="0.25">
      <c r="A7" t="str">
        <f t="shared" si="0"/>
        <v>ALLIANZ45473</v>
      </c>
      <c r="B7" s="101" t="s">
        <v>94</v>
      </c>
      <c r="C7" s="102">
        <v>45473</v>
      </c>
      <c r="D7" s="103">
        <v>276238</v>
      </c>
      <c r="E7" s="104">
        <v>60817</v>
      </c>
      <c r="F7" s="103">
        <v>215421</v>
      </c>
      <c r="G7" s="103">
        <v>31319</v>
      </c>
    </row>
    <row r="8" spans="1:7" x14ac:dyDescent="0.25">
      <c r="A8" t="str">
        <f t="shared" si="0"/>
        <v>ALLIANZ45504</v>
      </c>
      <c r="B8" s="101" t="s">
        <v>94</v>
      </c>
      <c r="C8" s="102">
        <v>45504</v>
      </c>
      <c r="D8" s="103">
        <v>276246</v>
      </c>
      <c r="E8" s="104">
        <v>60817</v>
      </c>
      <c r="F8" s="103">
        <v>215429</v>
      </c>
      <c r="G8" s="103">
        <v>38991</v>
      </c>
    </row>
    <row r="9" spans="1:7" x14ac:dyDescent="0.25">
      <c r="A9" t="str">
        <f t="shared" si="0"/>
        <v>AXA COLPATRIA45443</v>
      </c>
      <c r="B9" s="101" t="s">
        <v>2</v>
      </c>
      <c r="C9" s="102">
        <v>45443</v>
      </c>
      <c r="D9" s="103">
        <v>459575</v>
      </c>
      <c r="E9" s="104">
        <v>60817</v>
      </c>
      <c r="F9" s="103">
        <v>398758</v>
      </c>
      <c r="G9" s="103">
        <v>15700</v>
      </c>
    </row>
    <row r="10" spans="1:7" x14ac:dyDescent="0.25">
      <c r="A10" t="str">
        <f t="shared" si="0"/>
        <v>AXA COLPATRIA45473</v>
      </c>
      <c r="B10" s="101" t="s">
        <v>2</v>
      </c>
      <c r="C10" s="102">
        <v>45473</v>
      </c>
      <c r="D10" s="103">
        <v>459575</v>
      </c>
      <c r="E10" s="104">
        <v>60817</v>
      </c>
      <c r="F10" s="103">
        <v>398758</v>
      </c>
      <c r="G10" s="103">
        <v>22238</v>
      </c>
    </row>
    <row r="11" spans="1:7" x14ac:dyDescent="0.25">
      <c r="A11" t="str">
        <f t="shared" si="0"/>
        <v>AXA COLPATRIA45504</v>
      </c>
      <c r="B11" s="101" t="s">
        <v>2</v>
      </c>
      <c r="C11" s="102">
        <v>45504</v>
      </c>
      <c r="D11" s="103">
        <v>459575</v>
      </c>
      <c r="E11" s="104">
        <v>60817</v>
      </c>
      <c r="F11" s="103">
        <v>398758</v>
      </c>
      <c r="G11" s="103">
        <v>27612</v>
      </c>
    </row>
    <row r="12" spans="1:7" x14ac:dyDescent="0.25">
      <c r="A12" t="str">
        <f t="shared" si="0"/>
        <v>BBVA SEGUROS45443</v>
      </c>
      <c r="B12" s="101" t="s">
        <v>3</v>
      </c>
      <c r="C12" s="102">
        <v>45443</v>
      </c>
      <c r="D12" s="103">
        <v>128416</v>
      </c>
      <c r="E12" s="104">
        <v>29683</v>
      </c>
      <c r="F12" s="103">
        <v>98733</v>
      </c>
      <c r="G12" s="103">
        <v>16411</v>
      </c>
    </row>
    <row r="13" spans="1:7" x14ac:dyDescent="0.25">
      <c r="A13" t="str">
        <f t="shared" si="0"/>
        <v>BBVA SEGUROS45473</v>
      </c>
      <c r="B13" s="101" t="s">
        <v>3</v>
      </c>
      <c r="C13" s="102">
        <v>45473</v>
      </c>
      <c r="D13" s="103">
        <v>128416</v>
      </c>
      <c r="E13" s="104">
        <v>29683</v>
      </c>
      <c r="F13" s="103">
        <v>98733</v>
      </c>
      <c r="G13" s="103">
        <v>23049</v>
      </c>
    </row>
    <row r="14" spans="1:7" x14ac:dyDescent="0.25">
      <c r="A14" t="str">
        <f t="shared" si="0"/>
        <v>BBVA SEGUROS45504</v>
      </c>
      <c r="B14" s="101" t="s">
        <v>3</v>
      </c>
      <c r="C14" s="102">
        <v>45504</v>
      </c>
      <c r="D14" s="103">
        <v>128416</v>
      </c>
      <c r="E14" s="104">
        <v>29683</v>
      </c>
      <c r="F14" s="103">
        <v>98733</v>
      </c>
      <c r="G14" s="103">
        <v>28517</v>
      </c>
    </row>
    <row r="15" spans="1:7" x14ac:dyDescent="0.25">
      <c r="A15" t="str">
        <f t="shared" si="0"/>
        <v>BERKLEY45443</v>
      </c>
      <c r="B15" s="101" t="s">
        <v>4</v>
      </c>
      <c r="C15" s="102">
        <v>45443</v>
      </c>
      <c r="D15" s="103">
        <v>35037</v>
      </c>
      <c r="E15" s="104">
        <v>24990</v>
      </c>
      <c r="F15" s="103">
        <v>10047</v>
      </c>
      <c r="G15" s="103">
        <v>3322</v>
      </c>
    </row>
    <row r="16" spans="1:7" x14ac:dyDescent="0.25">
      <c r="A16" t="str">
        <f t="shared" si="0"/>
        <v>BERKLEY45473</v>
      </c>
      <c r="B16" s="101" t="s">
        <v>4</v>
      </c>
      <c r="C16" s="102">
        <v>45473</v>
      </c>
      <c r="D16" s="103">
        <v>35037</v>
      </c>
      <c r="E16" s="104">
        <v>24990</v>
      </c>
      <c r="F16" s="103">
        <v>10047</v>
      </c>
      <c r="G16" s="103">
        <v>5381</v>
      </c>
    </row>
    <row r="17" spans="1:7" x14ac:dyDescent="0.25">
      <c r="A17" t="str">
        <f t="shared" si="0"/>
        <v>BERKLEY45504</v>
      </c>
      <c r="B17" s="101" t="s">
        <v>4</v>
      </c>
      <c r="C17" s="102">
        <v>45504</v>
      </c>
      <c r="D17" s="103">
        <v>35037</v>
      </c>
      <c r="E17" s="104">
        <v>24990</v>
      </c>
      <c r="F17" s="103">
        <v>10047</v>
      </c>
      <c r="G17" s="103">
        <v>5699</v>
      </c>
    </row>
    <row r="18" spans="1:7" x14ac:dyDescent="0.25">
      <c r="A18" t="str">
        <f t="shared" si="0"/>
        <v>BOLIVAR45443</v>
      </c>
      <c r="B18" s="101" t="s">
        <v>5</v>
      </c>
      <c r="C18" s="102">
        <v>45443</v>
      </c>
      <c r="D18" s="103">
        <v>1106628</v>
      </c>
      <c r="E18" s="104">
        <v>60817</v>
      </c>
      <c r="F18" s="103">
        <v>1045811</v>
      </c>
      <c r="G18" s="103">
        <v>63541</v>
      </c>
    </row>
    <row r="19" spans="1:7" x14ac:dyDescent="0.25">
      <c r="A19" t="str">
        <f t="shared" si="0"/>
        <v>BOLIVAR45473</v>
      </c>
      <c r="B19" s="101" t="s">
        <v>5</v>
      </c>
      <c r="C19" s="102">
        <v>45473</v>
      </c>
      <c r="D19" s="103">
        <v>1106600</v>
      </c>
      <c r="E19" s="104">
        <v>60817</v>
      </c>
      <c r="F19" s="103">
        <v>1045783</v>
      </c>
      <c r="G19" s="103">
        <v>78460</v>
      </c>
    </row>
    <row r="20" spans="1:7" x14ac:dyDescent="0.25">
      <c r="A20" t="str">
        <f t="shared" si="0"/>
        <v>BOLIVAR45504</v>
      </c>
      <c r="B20" s="101" t="s">
        <v>5</v>
      </c>
      <c r="C20" s="102">
        <v>45504</v>
      </c>
      <c r="D20" s="103">
        <v>1106526</v>
      </c>
      <c r="E20" s="104">
        <v>60817</v>
      </c>
      <c r="F20" s="103">
        <v>1045709</v>
      </c>
      <c r="G20" s="103">
        <v>93706</v>
      </c>
    </row>
    <row r="21" spans="1:7" x14ac:dyDescent="0.25">
      <c r="A21" t="str">
        <f t="shared" si="0"/>
        <v>CARDIF45443</v>
      </c>
      <c r="B21" s="101" t="s">
        <v>6</v>
      </c>
      <c r="C21" s="102">
        <v>45443</v>
      </c>
      <c r="D21" s="103">
        <v>499056</v>
      </c>
      <c r="E21" s="104">
        <v>60817</v>
      </c>
      <c r="F21" s="103">
        <v>438239</v>
      </c>
      <c r="G21" s="103">
        <v>26766</v>
      </c>
    </row>
    <row r="22" spans="1:7" x14ac:dyDescent="0.25">
      <c r="A22" t="str">
        <f t="shared" si="0"/>
        <v>CARDIF45473</v>
      </c>
      <c r="B22" s="101" t="s">
        <v>6</v>
      </c>
      <c r="C22" s="102">
        <v>45473</v>
      </c>
      <c r="D22" s="103">
        <v>499056</v>
      </c>
      <c r="E22" s="104">
        <v>60817</v>
      </c>
      <c r="F22" s="103">
        <v>438239</v>
      </c>
      <c r="G22" s="103">
        <v>38892</v>
      </c>
    </row>
    <row r="23" spans="1:7" x14ac:dyDescent="0.25">
      <c r="A23" t="str">
        <f t="shared" si="0"/>
        <v>CARDIF45504</v>
      </c>
      <c r="B23" s="101" t="s">
        <v>6</v>
      </c>
      <c r="C23" s="102">
        <v>45504</v>
      </c>
      <c r="D23" s="103">
        <v>499056</v>
      </c>
      <c r="E23" s="104">
        <v>60817</v>
      </c>
      <c r="F23" s="103">
        <v>438239</v>
      </c>
      <c r="G23" s="103">
        <v>43085</v>
      </c>
    </row>
    <row r="24" spans="1:7" x14ac:dyDescent="0.25">
      <c r="A24" t="str">
        <f t="shared" si="0"/>
        <v>CHUBB45443</v>
      </c>
      <c r="B24" s="101" t="s">
        <v>7</v>
      </c>
      <c r="C24" s="102">
        <v>45443</v>
      </c>
      <c r="D24" s="103">
        <v>244661</v>
      </c>
      <c r="E24" s="104">
        <v>60817</v>
      </c>
      <c r="F24" s="103">
        <v>183844</v>
      </c>
      <c r="G24" s="103">
        <v>26340</v>
      </c>
    </row>
    <row r="25" spans="1:7" x14ac:dyDescent="0.25">
      <c r="A25" t="str">
        <f t="shared" si="0"/>
        <v>CHUBB45473</v>
      </c>
      <c r="B25" s="101" t="s">
        <v>7</v>
      </c>
      <c r="C25" s="102">
        <v>45473</v>
      </c>
      <c r="D25" s="103">
        <v>225129</v>
      </c>
      <c r="E25" s="104">
        <v>60817</v>
      </c>
      <c r="F25" s="103">
        <v>164312</v>
      </c>
      <c r="G25" s="103">
        <v>42741</v>
      </c>
    </row>
    <row r="26" spans="1:7" x14ac:dyDescent="0.25">
      <c r="A26" t="str">
        <f t="shared" si="0"/>
        <v>CHUBB45504</v>
      </c>
      <c r="B26" s="101" t="s">
        <v>7</v>
      </c>
      <c r="C26" s="102">
        <v>45504</v>
      </c>
      <c r="D26" s="103">
        <v>225129</v>
      </c>
      <c r="E26" s="104">
        <v>60817</v>
      </c>
      <c r="F26" s="103">
        <v>164312</v>
      </c>
      <c r="G26" s="103">
        <v>41985</v>
      </c>
    </row>
    <row r="27" spans="1:7" x14ac:dyDescent="0.25">
      <c r="A27" t="str">
        <f t="shared" si="0"/>
        <v>COFACE45443</v>
      </c>
      <c r="B27" s="101" t="s">
        <v>95</v>
      </c>
      <c r="C27" s="102">
        <v>45443</v>
      </c>
      <c r="D27" s="103">
        <v>90152</v>
      </c>
      <c r="E27" s="104">
        <v>19954</v>
      </c>
      <c r="F27" s="103">
        <v>70198</v>
      </c>
      <c r="G27" s="103">
        <v>2286</v>
      </c>
    </row>
    <row r="28" spans="1:7" x14ac:dyDescent="0.25">
      <c r="A28" t="str">
        <f t="shared" si="0"/>
        <v>COFACE45473</v>
      </c>
      <c r="B28" s="101" t="s">
        <v>95</v>
      </c>
      <c r="C28" s="102">
        <v>45473</v>
      </c>
      <c r="D28" s="103">
        <v>90152</v>
      </c>
      <c r="E28" s="104">
        <v>19954</v>
      </c>
      <c r="F28" s="103">
        <v>70198</v>
      </c>
      <c r="G28" s="103">
        <v>3136</v>
      </c>
    </row>
    <row r="29" spans="1:7" x14ac:dyDescent="0.25">
      <c r="A29" t="str">
        <f t="shared" si="0"/>
        <v>COFACE45504</v>
      </c>
      <c r="B29" s="101" t="s">
        <v>95</v>
      </c>
      <c r="C29" s="102">
        <v>45504</v>
      </c>
      <c r="D29" s="103">
        <v>90152</v>
      </c>
      <c r="E29" s="104">
        <v>19954</v>
      </c>
      <c r="F29" s="103">
        <v>70198</v>
      </c>
      <c r="G29" s="103">
        <v>3736</v>
      </c>
    </row>
    <row r="30" spans="1:7" x14ac:dyDescent="0.25">
      <c r="A30" t="str">
        <f t="shared" si="0"/>
        <v>COLMENA45443</v>
      </c>
      <c r="B30" s="101" t="s">
        <v>115</v>
      </c>
      <c r="C30" s="102">
        <v>45443</v>
      </c>
      <c r="D30" s="103">
        <v>21968</v>
      </c>
      <c r="E30" s="104">
        <v>20785</v>
      </c>
      <c r="F30" s="103">
        <v>1183</v>
      </c>
      <c r="G30" s="103">
        <v>161</v>
      </c>
    </row>
    <row r="31" spans="1:7" x14ac:dyDescent="0.25">
      <c r="A31" t="str">
        <f t="shared" si="0"/>
        <v>COLMENA45473</v>
      </c>
      <c r="B31" s="101" t="s">
        <v>115</v>
      </c>
      <c r="C31" s="102">
        <v>45473</v>
      </c>
      <c r="D31" s="103">
        <v>21968</v>
      </c>
      <c r="E31" s="104">
        <v>20785</v>
      </c>
      <c r="F31" s="103">
        <v>1183</v>
      </c>
      <c r="G31" s="103">
        <v>40</v>
      </c>
    </row>
    <row r="32" spans="1:7" x14ac:dyDescent="0.25">
      <c r="A32" t="str">
        <f t="shared" si="0"/>
        <v>COLMENA45504</v>
      </c>
      <c r="B32" s="101" t="s">
        <v>115</v>
      </c>
      <c r="C32" s="102">
        <v>45504</v>
      </c>
      <c r="D32" s="103">
        <v>21854</v>
      </c>
      <c r="E32" s="104">
        <v>20785</v>
      </c>
      <c r="F32" s="103">
        <v>1069</v>
      </c>
      <c r="G32" s="103">
        <v>0</v>
      </c>
    </row>
    <row r="33" spans="1:7" x14ac:dyDescent="0.25">
      <c r="A33" t="str">
        <f t="shared" si="0"/>
        <v>CONFIANZA45443</v>
      </c>
      <c r="B33" s="101" t="s">
        <v>8</v>
      </c>
      <c r="C33" s="102">
        <v>45443</v>
      </c>
      <c r="D33" s="103">
        <v>109838</v>
      </c>
      <c r="E33" s="104">
        <v>27473</v>
      </c>
      <c r="F33" s="103">
        <v>82365</v>
      </c>
      <c r="G33" s="103">
        <v>10523</v>
      </c>
    </row>
    <row r="34" spans="1:7" x14ac:dyDescent="0.25">
      <c r="A34" t="str">
        <f t="shared" si="0"/>
        <v>CONFIANZA45473</v>
      </c>
      <c r="B34" s="101" t="s">
        <v>8</v>
      </c>
      <c r="C34" s="102">
        <v>45473</v>
      </c>
      <c r="D34" s="103">
        <v>109838</v>
      </c>
      <c r="E34" s="104">
        <v>27473</v>
      </c>
      <c r="F34" s="103">
        <v>82365</v>
      </c>
      <c r="G34" s="103">
        <v>11582</v>
      </c>
    </row>
    <row r="35" spans="1:7" x14ac:dyDescent="0.25">
      <c r="A35" t="str">
        <f t="shared" si="0"/>
        <v>CONFIANZA45504</v>
      </c>
      <c r="B35" s="101" t="s">
        <v>8</v>
      </c>
      <c r="C35" s="102">
        <v>45504</v>
      </c>
      <c r="D35" s="103">
        <v>109838</v>
      </c>
      <c r="E35" s="104">
        <v>27473</v>
      </c>
      <c r="F35" s="103">
        <v>82365</v>
      </c>
      <c r="G35" s="103">
        <v>14166</v>
      </c>
    </row>
    <row r="36" spans="1:7" x14ac:dyDescent="0.25">
      <c r="A36" t="str">
        <f t="shared" si="0"/>
        <v>EQUIDAD45443</v>
      </c>
      <c r="B36" s="101" t="s">
        <v>9</v>
      </c>
      <c r="C36" s="102">
        <v>45443</v>
      </c>
      <c r="D36" s="103">
        <v>71719</v>
      </c>
      <c r="E36" s="104">
        <v>35523</v>
      </c>
      <c r="F36" s="103">
        <v>36196</v>
      </c>
      <c r="G36" s="103">
        <v>0</v>
      </c>
    </row>
    <row r="37" spans="1:7" x14ac:dyDescent="0.25">
      <c r="A37" t="str">
        <f t="shared" si="0"/>
        <v>EQUIDAD45473</v>
      </c>
      <c r="B37" s="101" t="s">
        <v>9</v>
      </c>
      <c r="C37" s="102">
        <v>45473</v>
      </c>
      <c r="D37" s="103">
        <v>76416</v>
      </c>
      <c r="E37" s="104">
        <v>35523</v>
      </c>
      <c r="F37" s="103">
        <v>40893</v>
      </c>
      <c r="G37" s="103">
        <v>860</v>
      </c>
    </row>
    <row r="38" spans="1:7" x14ac:dyDescent="0.25">
      <c r="A38" t="str">
        <f t="shared" si="0"/>
        <v>EQUIDAD45504</v>
      </c>
      <c r="B38" s="101" t="s">
        <v>9</v>
      </c>
      <c r="C38" s="102">
        <v>45504</v>
      </c>
      <c r="D38" s="103">
        <v>75357</v>
      </c>
      <c r="E38" s="104">
        <v>35523</v>
      </c>
      <c r="F38" s="103">
        <v>39834</v>
      </c>
      <c r="G38" s="103">
        <v>0</v>
      </c>
    </row>
    <row r="39" spans="1:7" x14ac:dyDescent="0.25">
      <c r="A39" t="str">
        <f t="shared" si="0"/>
        <v>ESTADO45443</v>
      </c>
      <c r="B39" s="101" t="s">
        <v>10</v>
      </c>
      <c r="C39" s="102">
        <v>45443</v>
      </c>
      <c r="D39" s="103">
        <v>297698</v>
      </c>
      <c r="E39" s="104">
        <v>32741</v>
      </c>
      <c r="F39" s="103">
        <v>264957</v>
      </c>
      <c r="G39" s="103">
        <v>68289</v>
      </c>
    </row>
    <row r="40" spans="1:7" x14ac:dyDescent="0.25">
      <c r="A40" t="str">
        <f t="shared" si="0"/>
        <v>ESTADO45473</v>
      </c>
      <c r="B40" s="101" t="s">
        <v>10</v>
      </c>
      <c r="C40" s="102">
        <v>45473</v>
      </c>
      <c r="D40" s="103">
        <v>297698</v>
      </c>
      <c r="E40" s="104">
        <v>32741</v>
      </c>
      <c r="F40" s="103">
        <v>264957</v>
      </c>
      <c r="G40" s="103">
        <v>88950</v>
      </c>
    </row>
    <row r="41" spans="1:7" x14ac:dyDescent="0.25">
      <c r="A41" t="str">
        <f t="shared" si="0"/>
        <v>ESTADO45504</v>
      </c>
      <c r="B41" s="101" t="s">
        <v>10</v>
      </c>
      <c r="C41" s="102">
        <v>45504</v>
      </c>
      <c r="D41" s="103">
        <v>297698</v>
      </c>
      <c r="E41" s="104">
        <v>32741</v>
      </c>
      <c r="F41" s="103">
        <v>264957</v>
      </c>
      <c r="G41" s="103">
        <v>86760</v>
      </c>
    </row>
    <row r="42" spans="1:7" x14ac:dyDescent="0.25">
      <c r="A42" t="str">
        <f t="shared" si="0"/>
        <v>HDI SEGUROS45443</v>
      </c>
      <c r="B42" s="101" t="s">
        <v>99</v>
      </c>
      <c r="C42" s="102">
        <v>45443</v>
      </c>
      <c r="D42" s="103">
        <v>105405</v>
      </c>
      <c r="E42" s="104">
        <v>32465</v>
      </c>
      <c r="F42" s="103">
        <v>72940</v>
      </c>
      <c r="G42" s="103">
        <v>6527</v>
      </c>
    </row>
    <row r="43" spans="1:7" x14ac:dyDescent="0.25">
      <c r="A43" t="str">
        <f t="shared" si="0"/>
        <v>HDI SEGUROS45473</v>
      </c>
      <c r="B43" s="101" t="s">
        <v>99</v>
      </c>
      <c r="C43" s="102">
        <v>45473</v>
      </c>
      <c r="D43" s="103">
        <v>105405</v>
      </c>
      <c r="E43" s="104">
        <v>32465</v>
      </c>
      <c r="F43" s="103">
        <v>72940</v>
      </c>
      <c r="G43" s="103">
        <v>7384</v>
      </c>
    </row>
    <row r="44" spans="1:7" x14ac:dyDescent="0.25">
      <c r="A44" t="str">
        <f t="shared" si="0"/>
        <v>HDI SEGUROS45504</v>
      </c>
      <c r="B44" s="101" t="s">
        <v>99</v>
      </c>
      <c r="C44" s="102">
        <v>45504</v>
      </c>
      <c r="D44" s="103">
        <v>105405</v>
      </c>
      <c r="E44" s="104">
        <v>32465</v>
      </c>
      <c r="F44" s="103">
        <v>72940</v>
      </c>
      <c r="G44" s="103">
        <v>7504</v>
      </c>
    </row>
    <row r="45" spans="1:7" x14ac:dyDescent="0.25">
      <c r="A45" t="str">
        <f t="shared" si="0"/>
        <v>JMALUCELLI TRAVELERS45443</v>
      </c>
      <c r="B45" s="101" t="s">
        <v>11</v>
      </c>
      <c r="C45" s="102">
        <v>45443</v>
      </c>
      <c r="D45" s="103">
        <v>41897</v>
      </c>
      <c r="E45" s="104">
        <v>19954</v>
      </c>
      <c r="F45" s="103">
        <v>21943</v>
      </c>
      <c r="G45" s="103">
        <v>1732</v>
      </c>
    </row>
    <row r="46" spans="1:7" x14ac:dyDescent="0.25">
      <c r="A46" t="str">
        <f t="shared" si="0"/>
        <v>JMALUCELLI TRAVELERS45473</v>
      </c>
      <c r="B46" s="101" t="s">
        <v>11</v>
      </c>
      <c r="C46" s="102">
        <v>45473</v>
      </c>
      <c r="D46" s="103">
        <v>41897</v>
      </c>
      <c r="E46" s="104">
        <v>19954</v>
      </c>
      <c r="F46" s="103">
        <v>21943</v>
      </c>
      <c r="G46" s="103">
        <v>1655</v>
      </c>
    </row>
    <row r="47" spans="1:7" x14ac:dyDescent="0.25">
      <c r="A47" t="str">
        <f t="shared" si="0"/>
        <v>JMALUCELLI TRAVELERS45504</v>
      </c>
      <c r="B47" s="101" t="s">
        <v>11</v>
      </c>
      <c r="C47" s="102">
        <v>45504</v>
      </c>
      <c r="D47" s="103">
        <v>41897</v>
      </c>
      <c r="E47" s="104">
        <v>19954</v>
      </c>
      <c r="F47" s="103">
        <v>21943</v>
      </c>
      <c r="G47" s="103">
        <v>2069</v>
      </c>
    </row>
    <row r="48" spans="1:7" x14ac:dyDescent="0.25">
      <c r="A48" t="str">
        <f t="shared" si="0"/>
        <v>LIBERTY45443</v>
      </c>
      <c r="B48" s="101" t="s">
        <v>12</v>
      </c>
      <c r="C48" s="102">
        <v>45443</v>
      </c>
      <c r="D48" s="103">
        <v>375468</v>
      </c>
      <c r="E48" s="104">
        <v>38305</v>
      </c>
      <c r="F48" s="103">
        <v>337163</v>
      </c>
      <c r="G48" s="103">
        <v>38281</v>
      </c>
    </row>
    <row r="49" spans="1:7" x14ac:dyDescent="0.25">
      <c r="A49" t="str">
        <f t="shared" si="0"/>
        <v>LIBERTY45473</v>
      </c>
      <c r="B49" s="101" t="s">
        <v>12</v>
      </c>
      <c r="C49" s="102">
        <v>45473</v>
      </c>
      <c r="D49" s="103">
        <v>375468</v>
      </c>
      <c r="E49" s="104">
        <v>38305</v>
      </c>
      <c r="F49" s="103">
        <v>337163</v>
      </c>
      <c r="G49" s="103">
        <v>45340</v>
      </c>
    </row>
    <row r="50" spans="1:7" x14ac:dyDescent="0.25">
      <c r="A50" t="str">
        <f t="shared" si="0"/>
        <v>LIBERTY45504</v>
      </c>
      <c r="B50" s="101" t="s">
        <v>12</v>
      </c>
      <c r="C50" s="102">
        <v>45504</v>
      </c>
      <c r="D50" s="103">
        <v>375468</v>
      </c>
      <c r="E50" s="104">
        <v>38305</v>
      </c>
      <c r="F50" s="103">
        <v>337163</v>
      </c>
      <c r="G50" s="103">
        <v>56362</v>
      </c>
    </row>
    <row r="51" spans="1:7" x14ac:dyDescent="0.25">
      <c r="A51" t="str">
        <f t="shared" si="0"/>
        <v>MAPFRE45443</v>
      </c>
      <c r="B51" s="101" t="s">
        <v>13</v>
      </c>
      <c r="C51" s="102">
        <v>45443</v>
      </c>
      <c r="D51" s="103">
        <v>382281</v>
      </c>
      <c r="E51" s="104">
        <v>60817</v>
      </c>
      <c r="F51" s="103">
        <v>321464</v>
      </c>
      <c r="G51" s="103">
        <v>52210</v>
      </c>
    </row>
    <row r="52" spans="1:7" x14ac:dyDescent="0.25">
      <c r="A52" t="str">
        <f t="shared" si="0"/>
        <v>MAPFRE45473</v>
      </c>
      <c r="B52" s="101" t="s">
        <v>13</v>
      </c>
      <c r="C52" s="102">
        <v>45473</v>
      </c>
      <c r="D52" s="103">
        <v>382281</v>
      </c>
      <c r="E52" s="104">
        <v>60817</v>
      </c>
      <c r="F52" s="103">
        <v>321464</v>
      </c>
      <c r="G52" s="103">
        <v>59553</v>
      </c>
    </row>
    <row r="53" spans="1:7" x14ac:dyDescent="0.25">
      <c r="A53" t="str">
        <f t="shared" si="0"/>
        <v>MAPFRE45504</v>
      </c>
      <c r="B53" s="101" t="s">
        <v>13</v>
      </c>
      <c r="C53" s="102">
        <v>45504</v>
      </c>
      <c r="D53" s="103">
        <v>382281</v>
      </c>
      <c r="E53" s="104">
        <v>60817</v>
      </c>
      <c r="F53" s="103">
        <v>321464</v>
      </c>
      <c r="G53" s="103">
        <v>66647</v>
      </c>
    </row>
    <row r="54" spans="1:7" x14ac:dyDescent="0.25">
      <c r="A54" t="str">
        <f t="shared" si="0"/>
        <v>MUNDIAL45443</v>
      </c>
      <c r="B54" s="101" t="s">
        <v>14</v>
      </c>
      <c r="C54" s="102">
        <v>45443</v>
      </c>
      <c r="D54" s="103">
        <v>169590</v>
      </c>
      <c r="E54" s="104">
        <v>39412</v>
      </c>
      <c r="F54" s="103">
        <v>130178</v>
      </c>
      <c r="G54" s="103">
        <v>47627</v>
      </c>
    </row>
    <row r="55" spans="1:7" x14ac:dyDescent="0.25">
      <c r="A55" t="str">
        <f t="shared" si="0"/>
        <v>MUNDIAL45473</v>
      </c>
      <c r="B55" s="101" t="s">
        <v>14</v>
      </c>
      <c r="C55" s="102">
        <v>45473</v>
      </c>
      <c r="D55" s="103">
        <v>169590</v>
      </c>
      <c r="E55" s="104">
        <v>39412</v>
      </c>
      <c r="F55" s="103">
        <v>130178</v>
      </c>
      <c r="G55" s="103">
        <v>49316</v>
      </c>
    </row>
    <row r="56" spans="1:7" x14ac:dyDescent="0.25">
      <c r="A56" t="str">
        <f t="shared" si="0"/>
        <v>MUNDIAL45504</v>
      </c>
      <c r="B56" s="101" t="s">
        <v>14</v>
      </c>
      <c r="C56" s="102">
        <v>45504</v>
      </c>
      <c r="D56" s="103">
        <v>169590</v>
      </c>
      <c r="E56" s="104">
        <v>39412</v>
      </c>
      <c r="F56" s="103">
        <v>130178</v>
      </c>
      <c r="G56" s="103">
        <v>63386</v>
      </c>
    </row>
    <row r="57" spans="1:7" x14ac:dyDescent="0.25">
      <c r="A57" t="str">
        <f t="shared" si="0"/>
        <v>NACIONAL45443</v>
      </c>
      <c r="B57" s="101" t="s">
        <v>15</v>
      </c>
      <c r="C57" s="102">
        <v>45443</v>
      </c>
      <c r="D57" s="103">
        <v>79962</v>
      </c>
      <c r="E57" s="104">
        <v>19954</v>
      </c>
      <c r="F57" s="103">
        <v>60008</v>
      </c>
      <c r="G57" s="103">
        <v>8508</v>
      </c>
    </row>
    <row r="58" spans="1:7" x14ac:dyDescent="0.25">
      <c r="A58" t="str">
        <f t="shared" si="0"/>
        <v>NACIONAL45473</v>
      </c>
      <c r="B58" s="101" t="s">
        <v>15</v>
      </c>
      <c r="C58" s="102">
        <v>45473</v>
      </c>
      <c r="D58" s="103">
        <v>79962</v>
      </c>
      <c r="E58" s="104">
        <v>19954</v>
      </c>
      <c r="F58" s="103">
        <v>60008</v>
      </c>
      <c r="G58" s="103">
        <v>9615</v>
      </c>
    </row>
    <row r="59" spans="1:7" x14ac:dyDescent="0.25">
      <c r="A59" t="str">
        <f t="shared" si="0"/>
        <v>NACIONAL45504</v>
      </c>
      <c r="B59" s="101" t="s">
        <v>15</v>
      </c>
      <c r="C59" s="102">
        <v>45504</v>
      </c>
      <c r="D59" s="103">
        <v>79962</v>
      </c>
      <c r="E59" s="104">
        <v>19954</v>
      </c>
      <c r="F59" s="103">
        <v>60008</v>
      </c>
      <c r="G59" s="103">
        <v>9708</v>
      </c>
    </row>
    <row r="60" spans="1:7" x14ac:dyDescent="0.25">
      <c r="A60" t="str">
        <f t="shared" si="0"/>
        <v>PREVISORA45443</v>
      </c>
      <c r="B60" s="101" t="s">
        <v>16</v>
      </c>
      <c r="C60" s="102">
        <v>45443</v>
      </c>
      <c r="D60" s="103">
        <v>467864</v>
      </c>
      <c r="E60" s="104">
        <v>35523</v>
      </c>
      <c r="F60" s="103">
        <v>432341</v>
      </c>
      <c r="G60" s="103">
        <v>75763</v>
      </c>
    </row>
    <row r="61" spans="1:7" x14ac:dyDescent="0.25">
      <c r="A61" t="str">
        <f t="shared" si="0"/>
        <v>PREVISORA45473</v>
      </c>
      <c r="B61" s="101" t="s">
        <v>16</v>
      </c>
      <c r="C61" s="102">
        <v>45473</v>
      </c>
      <c r="D61" s="103">
        <v>467864</v>
      </c>
      <c r="E61" s="104">
        <v>35523</v>
      </c>
      <c r="F61" s="103">
        <v>432341</v>
      </c>
      <c r="G61" s="103">
        <v>96362</v>
      </c>
    </row>
    <row r="62" spans="1:7" x14ac:dyDescent="0.25">
      <c r="A62" t="str">
        <f t="shared" si="0"/>
        <v>PREVISORA45504</v>
      </c>
      <c r="B62" s="101" t="s">
        <v>16</v>
      </c>
      <c r="C62" s="102">
        <v>45504</v>
      </c>
      <c r="D62" s="103">
        <v>467864</v>
      </c>
      <c r="E62" s="104">
        <v>35523</v>
      </c>
      <c r="F62" s="103">
        <v>432341</v>
      </c>
      <c r="G62" s="103">
        <v>98762</v>
      </c>
    </row>
    <row r="63" spans="1:7" x14ac:dyDescent="0.25">
      <c r="A63" t="str">
        <f t="shared" si="0"/>
        <v>SBS SEGUROS45443</v>
      </c>
      <c r="B63" s="101" t="s">
        <v>97</v>
      </c>
      <c r="C63" s="102">
        <v>45443</v>
      </c>
      <c r="D63" s="103">
        <v>256915</v>
      </c>
      <c r="E63" s="104">
        <v>60817</v>
      </c>
      <c r="F63" s="103">
        <v>196098</v>
      </c>
      <c r="G63" s="103">
        <v>631</v>
      </c>
    </row>
    <row r="64" spans="1:7" x14ac:dyDescent="0.25">
      <c r="A64" t="str">
        <f t="shared" si="0"/>
        <v>SBS SEGUROS45473</v>
      </c>
      <c r="B64" s="101" t="s">
        <v>97</v>
      </c>
      <c r="C64" s="102">
        <v>45473</v>
      </c>
      <c r="D64" s="103">
        <v>256915</v>
      </c>
      <c r="E64" s="104">
        <v>60817</v>
      </c>
      <c r="F64" s="103">
        <v>196098</v>
      </c>
      <c r="G64" s="103">
        <v>24257</v>
      </c>
    </row>
    <row r="65" spans="1:7" x14ac:dyDescent="0.25">
      <c r="A65" t="str">
        <f t="shared" si="0"/>
        <v>SBS SEGUROS45504</v>
      </c>
      <c r="B65" s="101" t="s">
        <v>97</v>
      </c>
      <c r="C65" s="102">
        <v>45504</v>
      </c>
      <c r="D65" s="103">
        <v>256915</v>
      </c>
      <c r="E65" s="104">
        <v>60817</v>
      </c>
      <c r="F65" s="103">
        <v>196098</v>
      </c>
      <c r="G65" s="103">
        <v>30679</v>
      </c>
    </row>
    <row r="66" spans="1:7" x14ac:dyDescent="0.25">
      <c r="A66" t="str">
        <f t="shared" si="0"/>
        <v>SEGUREXPO45443</v>
      </c>
      <c r="B66" s="101" t="s">
        <v>17</v>
      </c>
      <c r="C66" s="102">
        <v>45443</v>
      </c>
      <c r="D66" s="103">
        <v>29545</v>
      </c>
      <c r="E66" s="104">
        <v>23844</v>
      </c>
      <c r="F66" s="103">
        <v>5701</v>
      </c>
      <c r="G66" s="103">
        <v>471</v>
      </c>
    </row>
    <row r="67" spans="1:7" x14ac:dyDescent="0.25">
      <c r="A67" t="str">
        <f t="shared" si="0"/>
        <v>SEGUREXPO45473</v>
      </c>
      <c r="B67" s="101" t="s">
        <v>17</v>
      </c>
      <c r="C67" s="102">
        <v>45473</v>
      </c>
      <c r="D67" s="103">
        <v>29545</v>
      </c>
      <c r="E67" s="104">
        <v>23844</v>
      </c>
      <c r="F67" s="103">
        <v>5701</v>
      </c>
      <c r="G67" s="103">
        <v>1259</v>
      </c>
    </row>
    <row r="68" spans="1:7" x14ac:dyDescent="0.25">
      <c r="A68" t="str">
        <f t="shared" ref="A68:A83" si="1">+B68&amp;C68</f>
        <v>SEGUREXPO45504</v>
      </c>
      <c r="B68" s="101" t="s">
        <v>17</v>
      </c>
      <c r="C68" s="102">
        <v>45504</v>
      </c>
      <c r="D68" s="103">
        <v>29545</v>
      </c>
      <c r="E68" s="104">
        <v>23844</v>
      </c>
      <c r="F68" s="103">
        <v>5701</v>
      </c>
      <c r="G68" s="103">
        <v>1929</v>
      </c>
    </row>
    <row r="69" spans="1:7" x14ac:dyDescent="0.25">
      <c r="A69" t="str">
        <f t="shared" si="1"/>
        <v>SOLIDARIA45443</v>
      </c>
      <c r="B69" s="101" t="s">
        <v>18</v>
      </c>
      <c r="C69" s="102">
        <v>45443</v>
      </c>
      <c r="D69" s="103">
        <v>262275</v>
      </c>
      <c r="E69" s="104">
        <v>35523</v>
      </c>
      <c r="F69" s="103">
        <v>226752</v>
      </c>
      <c r="G69" s="103">
        <v>38119</v>
      </c>
    </row>
    <row r="70" spans="1:7" x14ac:dyDescent="0.25">
      <c r="A70" t="str">
        <f t="shared" si="1"/>
        <v>SOLIDARIA45473</v>
      </c>
      <c r="B70" s="101" t="s">
        <v>18</v>
      </c>
      <c r="C70" s="102">
        <v>45473</v>
      </c>
      <c r="D70" s="103">
        <v>262275</v>
      </c>
      <c r="E70" s="104">
        <v>35523</v>
      </c>
      <c r="F70" s="103">
        <v>226752</v>
      </c>
      <c r="G70" s="103">
        <v>45584</v>
      </c>
    </row>
    <row r="71" spans="1:7" x14ac:dyDescent="0.25">
      <c r="A71" t="str">
        <f t="shared" si="1"/>
        <v>SOLIDARIA45504</v>
      </c>
      <c r="B71" s="101" t="s">
        <v>18</v>
      </c>
      <c r="C71" s="102">
        <v>45504</v>
      </c>
      <c r="D71" s="103">
        <v>262275</v>
      </c>
      <c r="E71" s="104">
        <v>35523</v>
      </c>
      <c r="F71" s="103">
        <v>226752</v>
      </c>
      <c r="G71" s="103">
        <v>59138</v>
      </c>
    </row>
    <row r="72" spans="1:7" x14ac:dyDescent="0.25">
      <c r="A72" t="str">
        <f t="shared" si="1"/>
        <v>SOLUNION45443</v>
      </c>
      <c r="B72" s="101" t="s">
        <v>19</v>
      </c>
      <c r="C72" s="102">
        <v>45443</v>
      </c>
      <c r="D72" s="103">
        <v>40549</v>
      </c>
      <c r="E72" s="104">
        <v>23843</v>
      </c>
      <c r="F72" s="103">
        <v>16706</v>
      </c>
      <c r="G72" s="103">
        <v>2305</v>
      </c>
    </row>
    <row r="73" spans="1:7" x14ac:dyDescent="0.25">
      <c r="A73" t="str">
        <f t="shared" si="1"/>
        <v>SOLUNION45473</v>
      </c>
      <c r="B73" s="101" t="s">
        <v>19</v>
      </c>
      <c r="C73" s="102">
        <v>45473</v>
      </c>
      <c r="D73" s="103">
        <v>40549</v>
      </c>
      <c r="E73" s="104">
        <v>23843</v>
      </c>
      <c r="F73" s="103">
        <v>16706</v>
      </c>
      <c r="G73" s="103">
        <v>3990</v>
      </c>
    </row>
    <row r="74" spans="1:7" x14ac:dyDescent="0.25">
      <c r="A74" t="str">
        <f t="shared" si="1"/>
        <v>SOLUNION45504</v>
      </c>
      <c r="B74" s="101" t="s">
        <v>19</v>
      </c>
      <c r="C74" s="102">
        <v>45504</v>
      </c>
      <c r="D74" s="103">
        <v>40549</v>
      </c>
      <c r="E74" s="104">
        <v>23843</v>
      </c>
      <c r="F74" s="103">
        <v>16706</v>
      </c>
      <c r="G74" s="103">
        <v>5154</v>
      </c>
    </row>
    <row r="75" spans="1:7" x14ac:dyDescent="0.25">
      <c r="A75" t="str">
        <f t="shared" si="1"/>
        <v>SURAMERICANA45443</v>
      </c>
      <c r="B75" s="101" t="s">
        <v>20</v>
      </c>
      <c r="C75" s="102">
        <v>45443</v>
      </c>
      <c r="D75" s="103">
        <v>776580</v>
      </c>
      <c r="E75" s="104">
        <v>60817</v>
      </c>
      <c r="F75" s="103">
        <v>715763</v>
      </c>
      <c r="G75" s="103">
        <v>44864</v>
      </c>
    </row>
    <row r="76" spans="1:7" x14ac:dyDescent="0.25">
      <c r="A76" t="str">
        <f t="shared" si="1"/>
        <v>SURAMERICANA45473</v>
      </c>
      <c r="B76" s="101" t="s">
        <v>20</v>
      </c>
      <c r="C76" s="102">
        <v>45473</v>
      </c>
      <c r="D76" s="103">
        <v>776782</v>
      </c>
      <c r="E76" s="104">
        <v>60817</v>
      </c>
      <c r="F76" s="103">
        <v>715965</v>
      </c>
      <c r="G76" s="103">
        <v>59592</v>
      </c>
    </row>
    <row r="77" spans="1:7" x14ac:dyDescent="0.25">
      <c r="A77" t="str">
        <f t="shared" si="1"/>
        <v>SURAMERICANA45504</v>
      </c>
      <c r="B77" s="101" t="s">
        <v>20</v>
      </c>
      <c r="C77" s="102">
        <v>45504</v>
      </c>
      <c r="D77" s="103">
        <v>776782</v>
      </c>
      <c r="E77" s="104">
        <v>60817</v>
      </c>
      <c r="F77" s="103">
        <v>715965</v>
      </c>
      <c r="G77" s="103">
        <v>80015</v>
      </c>
    </row>
    <row r="78" spans="1:7" x14ac:dyDescent="0.25">
      <c r="A78" t="str">
        <f t="shared" si="1"/>
        <v>ZURICH45443</v>
      </c>
      <c r="B78" s="101" t="s">
        <v>21</v>
      </c>
      <c r="C78" s="102">
        <v>45443</v>
      </c>
      <c r="D78" s="103">
        <v>182188</v>
      </c>
      <c r="E78" s="104">
        <v>60817</v>
      </c>
      <c r="F78" s="103">
        <v>121371</v>
      </c>
      <c r="G78" s="103">
        <v>6634</v>
      </c>
    </row>
    <row r="79" spans="1:7" x14ac:dyDescent="0.25">
      <c r="A79" t="str">
        <f t="shared" si="1"/>
        <v>ZURICH45473</v>
      </c>
      <c r="B79" s="101" t="s">
        <v>21</v>
      </c>
      <c r="C79" s="102">
        <v>45473</v>
      </c>
      <c r="D79" s="103">
        <v>182188</v>
      </c>
      <c r="E79" s="104">
        <v>60817</v>
      </c>
      <c r="F79" s="103">
        <v>121371</v>
      </c>
      <c r="G79" s="103">
        <v>5860</v>
      </c>
    </row>
    <row r="80" spans="1:7" x14ac:dyDescent="0.25">
      <c r="A80" t="str">
        <f t="shared" si="1"/>
        <v>ZURICH45504</v>
      </c>
      <c r="B80" s="101" t="s">
        <v>21</v>
      </c>
      <c r="C80" s="102">
        <v>45504</v>
      </c>
      <c r="D80" s="103">
        <v>182188</v>
      </c>
      <c r="E80" s="104">
        <v>60817</v>
      </c>
      <c r="F80" s="103">
        <v>121371</v>
      </c>
      <c r="G80" s="103">
        <v>8060</v>
      </c>
    </row>
    <row r="81" spans="1:7" x14ac:dyDescent="0.25">
      <c r="A81" t="str">
        <f t="shared" si="1"/>
        <v>COMPAÑÍAS45443</v>
      </c>
      <c r="B81" s="101" t="s">
        <v>37</v>
      </c>
      <c r="C81" s="102">
        <v>45443</v>
      </c>
      <c r="D81" s="103">
        <v>6671232</v>
      </c>
      <c r="E81" s="104">
        <v>1037008</v>
      </c>
      <c r="F81" s="103">
        <v>5634224</v>
      </c>
      <c r="G81" s="103">
        <v>592105</v>
      </c>
    </row>
    <row r="82" spans="1:7" x14ac:dyDescent="0.25">
      <c r="A82" t="str">
        <f t="shared" si="1"/>
        <v>COMPAÑÍAS45473</v>
      </c>
      <c r="B82" s="101" t="s">
        <v>37</v>
      </c>
      <c r="C82" s="102">
        <v>45473</v>
      </c>
      <c r="D82" s="103">
        <v>6656571</v>
      </c>
      <c r="E82" s="104">
        <v>1037008</v>
      </c>
      <c r="F82" s="103">
        <v>5619563</v>
      </c>
      <c r="G82" s="103">
        <v>768671</v>
      </c>
    </row>
    <row r="83" spans="1:7" x14ac:dyDescent="0.25">
      <c r="A83" t="str">
        <f t="shared" si="1"/>
        <v>COMPAÑÍAS45504</v>
      </c>
      <c r="B83" s="101" t="s">
        <v>37</v>
      </c>
      <c r="C83" s="102">
        <v>45504</v>
      </c>
      <c r="D83" s="103">
        <v>6655327</v>
      </c>
      <c r="E83" s="104">
        <v>1037008</v>
      </c>
      <c r="F83" s="103">
        <v>5618319</v>
      </c>
      <c r="G83" s="103">
        <v>886247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91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45504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36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41" t="s">
        <v>90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159724</v>
      </c>
      <c r="C7" s="50">
        <f>+IFERROR(VLOOKUP($A7&amp;$C$3,BaseCM_GEN!$A$3:$I$865,5,0),"N.A.")</f>
        <v>29683</v>
      </c>
      <c r="D7" s="50">
        <f>+IFERROR(VLOOKUP($A7&amp;$C$3,BaseCM_GEN!$A$3:$I$865,6,0),"N.A.")</f>
        <v>130041</v>
      </c>
      <c r="E7" s="51">
        <f>+IFERROR(VLOOKUP($A7&amp;$C$3,BaseCM_GEN!$A$3:$I$865,7,0),"N.A.")</f>
        <v>12576</v>
      </c>
    </row>
    <row r="8" spans="1:16" ht="24.75" customHeight="1" x14ac:dyDescent="0.2">
      <c r="A8" s="14" t="s">
        <v>94</v>
      </c>
      <c r="B8" s="49">
        <f>+IFERROR(VLOOKUP($A8&amp;$C$3,BaseCM_GEN!$A$3:$I$865,4,0),"N.A.")</f>
        <v>276246</v>
      </c>
      <c r="C8" s="52">
        <f>+IFERROR(VLOOKUP($A8&amp;$C$3,BaseCM_GEN!$A$3:$I$865,5,0),"N.A.")</f>
        <v>60817</v>
      </c>
      <c r="D8" s="52">
        <f>+IFERROR(VLOOKUP($A8&amp;$C$3,BaseCM_GEN!$A$3:$I$865,6,0),"N.A.")</f>
        <v>215429</v>
      </c>
      <c r="E8" s="51">
        <f>+IFERROR(VLOOKUP($A8&amp;$C$3,BaseCM_GEN!$A$3:$I$865,7,0),"N.A.")</f>
        <v>38991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459575</v>
      </c>
      <c r="C9" s="52">
        <f>+IFERROR(VLOOKUP($A9&amp;$C$3,BaseCM_GEN!$A$3:$I$865,5,0),"N.A.")</f>
        <v>60817</v>
      </c>
      <c r="D9" s="52">
        <f>+IFERROR(VLOOKUP($A9&amp;$C$3,BaseCM_GEN!$A$3:$I$865,6,0),"N.A.")</f>
        <v>398758</v>
      </c>
      <c r="E9" s="51">
        <f>+IFERROR(VLOOKUP($A9&amp;$C$3,BaseCM_GEN!$A$3:$I$865,7,0),"N.A.")</f>
        <v>27612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128416</v>
      </c>
      <c r="C10" s="52">
        <f>+IFERROR(VLOOKUP($A10&amp;$C$3,BaseCM_GEN!$A$3:$I$865,5,0),"N.A.")</f>
        <v>29683</v>
      </c>
      <c r="D10" s="52">
        <f>+IFERROR(VLOOKUP($A10&amp;$C$3,BaseCM_GEN!$A$3:$I$865,6,0),"N.A.")</f>
        <v>98733</v>
      </c>
      <c r="E10" s="51">
        <f>+IFERROR(VLOOKUP($A10&amp;$C$3,BaseCM_GEN!$A$3:$I$865,7,0),"N.A.")</f>
        <v>28517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35037</v>
      </c>
      <c r="C11" s="52">
        <f>+IFERROR(VLOOKUP($A11&amp;$C$3,BaseCM_GEN!$A$3:$I$865,5,0),"N.A.")</f>
        <v>24990</v>
      </c>
      <c r="D11" s="52">
        <f>+IFERROR(VLOOKUP($A11&amp;$C$3,BaseCM_GEN!$A$3:$I$865,6,0),"N.A.")</f>
        <v>10047</v>
      </c>
      <c r="E11" s="51">
        <f>+IFERROR(VLOOKUP($A11&amp;$C$3,BaseCM_GEN!$A$3:$I$865,7,0),"N.A.")</f>
        <v>5699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1106526</v>
      </c>
      <c r="C12" s="52">
        <f>+IFERROR(VLOOKUP($A12&amp;$C$3,BaseCM_GEN!$A$3:$I$865,5,0),"N.A.")</f>
        <v>60817</v>
      </c>
      <c r="D12" s="52">
        <f>+IFERROR(VLOOKUP($A12&amp;$C$3,BaseCM_GEN!$A$3:$I$865,6,0),"N.A.")</f>
        <v>1045709</v>
      </c>
      <c r="E12" s="51">
        <f>+IFERROR(VLOOKUP($A12&amp;$C$3,BaseCM_GEN!$A$3:$I$865,7,0),"N.A.")</f>
        <v>93706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499056</v>
      </c>
      <c r="C13" s="52">
        <f>+IFERROR(VLOOKUP($A13&amp;$C$3,BaseCM_GEN!$A$3:$I$865,5,0),"N.A.")</f>
        <v>60817</v>
      </c>
      <c r="D13" s="52">
        <f>+IFERROR(VLOOKUP($A13&amp;$C$3,BaseCM_GEN!$A$3:$I$865,6,0),"N.A.")</f>
        <v>438239</v>
      </c>
      <c r="E13" s="51">
        <f>+IFERROR(VLOOKUP($A13&amp;$C$3,BaseCM_GEN!$A$3:$I$865,7,0),"N.A.")</f>
        <v>43085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225129</v>
      </c>
      <c r="C14" s="52">
        <f>+IFERROR(VLOOKUP($A14&amp;$C$3,BaseCM_GEN!$A$3:$I$865,5,0),"N.A.")</f>
        <v>60817</v>
      </c>
      <c r="D14" s="52">
        <f>+IFERROR(VLOOKUP($A14&amp;$C$3,BaseCM_GEN!$A$3:$I$865,6,0),"N.A.")</f>
        <v>164312</v>
      </c>
      <c r="E14" s="51">
        <f>+IFERROR(VLOOKUP($A14&amp;$C$3,BaseCM_GEN!$A$3:$I$865,7,0),"N.A.")</f>
        <v>41985</v>
      </c>
    </row>
    <row r="15" spans="1:16" ht="24.75" customHeight="1" x14ac:dyDescent="0.2">
      <c r="A15" s="14" t="s">
        <v>95</v>
      </c>
      <c r="B15" s="49">
        <f>+IFERROR(VLOOKUP($A15&amp;$C$3,BaseCM_GEN!$A$3:$I$865,4,0),"N.A.")</f>
        <v>90152</v>
      </c>
      <c r="C15" s="52">
        <f>+IFERROR(VLOOKUP($A15&amp;$C$3,BaseCM_GEN!$A$3:$I$865,5,0),"N.A.")</f>
        <v>19954</v>
      </c>
      <c r="D15" s="52">
        <f>+IFERROR(VLOOKUP($A15&amp;$C$3,BaseCM_GEN!$A$3:$I$865,6,0),"N.A.")</f>
        <v>70198</v>
      </c>
      <c r="E15" s="51">
        <f>+IFERROR(VLOOKUP($A15&amp;$C$3,BaseCM_GEN!$A$3:$I$865,7,0),"N.A.")</f>
        <v>3736</v>
      </c>
    </row>
    <row r="16" spans="1:16" ht="24.75" customHeight="1" x14ac:dyDescent="0.2">
      <c r="A16" s="14" t="s">
        <v>115</v>
      </c>
      <c r="B16" s="49">
        <f>+IFERROR(VLOOKUP($A16&amp;$C$3,BaseCM_GEN!$A$3:$I$865,4,0),"N.A.")</f>
        <v>21854</v>
      </c>
      <c r="C16" s="52">
        <f>+IFERROR(VLOOKUP($A16&amp;$C$3,BaseCM_GEN!$A$3:$I$865,5,0),"N.A.")</f>
        <v>20785</v>
      </c>
      <c r="D16" s="52">
        <f>+IFERROR(VLOOKUP($A16&amp;$C$3,BaseCM_GEN!$A$3:$I$865,6,0),"N.A.")</f>
        <v>1069</v>
      </c>
      <c r="E16" s="51">
        <f>+IFERROR(VLOOKUP($A16&amp;$C$3,BaseCM_GEN!$A$3:$I$865,7,0),"N.A.")</f>
        <v>0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109838</v>
      </c>
      <c r="C17" s="52">
        <f>+IFERROR(VLOOKUP($A17&amp;$C$3,BaseCM_GEN!$A$3:$I$865,5,0),"N.A.")</f>
        <v>27473</v>
      </c>
      <c r="D17" s="52">
        <f>+IFERROR(VLOOKUP($A17&amp;$C$3,BaseCM_GEN!$A$3:$I$865,6,0),"N.A.")</f>
        <v>82365</v>
      </c>
      <c r="E17" s="51">
        <f>+IFERROR(VLOOKUP($A17&amp;$C$3,BaseCM_GEN!$A$3:$I$865,7,0),"N.A.")</f>
        <v>14166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75357</v>
      </c>
      <c r="C18" s="52">
        <f>+IFERROR(VLOOKUP($A18&amp;$C$3,BaseCM_GEN!$A$3:$I$865,5,0),"N.A.")</f>
        <v>35523</v>
      </c>
      <c r="D18" s="52">
        <f>+IFERROR(VLOOKUP($A18&amp;$C$3,BaseCM_GEN!$A$3:$I$865,6,0),"N.A.")</f>
        <v>39834</v>
      </c>
      <c r="E18" s="51">
        <f>+IFERROR(VLOOKUP($A18&amp;$C$3,BaseCM_GEN!$A$3:$I$865,7,0),"N.A.")</f>
        <v>0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297698</v>
      </c>
      <c r="C19" s="52">
        <f>+IFERROR(VLOOKUP($A19&amp;$C$3,BaseCM_GEN!$A$3:$I$865,5,0),"N.A.")</f>
        <v>32741</v>
      </c>
      <c r="D19" s="52">
        <f>+IFERROR(VLOOKUP($A19&amp;$C$3,BaseCM_GEN!$A$3:$I$865,6,0),"N.A.")</f>
        <v>264957</v>
      </c>
      <c r="E19" s="51">
        <f>+IFERROR(VLOOKUP($A19&amp;$C$3,BaseCM_GEN!$A$3:$I$865,7,0),"N.A.")</f>
        <v>86760</v>
      </c>
    </row>
    <row r="20" spans="1:5" ht="24.75" customHeight="1" x14ac:dyDescent="0.2">
      <c r="A20" s="14" t="s">
        <v>99</v>
      </c>
      <c r="B20" s="49">
        <f>+IFERROR(VLOOKUP($A20&amp;$C$3,BaseCM_GEN!$A$3:$I$865,4,0),"N.A.")</f>
        <v>105405</v>
      </c>
      <c r="C20" s="52">
        <f>+IFERROR(VLOOKUP($A20&amp;$C$3,BaseCM_GEN!$A$3:$I$865,5,0),"N.A.")</f>
        <v>32465</v>
      </c>
      <c r="D20" s="52">
        <f>+IFERROR(VLOOKUP($A20&amp;$C$3,BaseCM_GEN!$A$3:$I$865,6,0),"N.A.")</f>
        <v>72940</v>
      </c>
      <c r="E20" s="51">
        <f>+IFERROR(VLOOKUP($A20&amp;$C$3,BaseCM_GEN!$A$3:$I$865,7,0),"N.A.")</f>
        <v>7504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41897</v>
      </c>
      <c r="C21" s="52">
        <f>+IFERROR(VLOOKUP($A21&amp;$C$3,BaseCM_GEN!$A$3:$I$865,5,0),"N.A.")</f>
        <v>19954</v>
      </c>
      <c r="D21" s="52">
        <f>+IFERROR(VLOOKUP($A21&amp;$C$3,BaseCM_GEN!$A$3:$I$865,6,0),"N.A.")</f>
        <v>21943</v>
      </c>
      <c r="E21" s="51">
        <f>+IFERROR(VLOOKUP($A21&amp;$C$3,BaseCM_GEN!$A$3:$I$865,7,0),"N.A.")</f>
        <v>2069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375468</v>
      </c>
      <c r="C22" s="52">
        <f>+IFERROR(VLOOKUP($A22&amp;$C$3,BaseCM_GEN!$A$3:$I$865,5,0),"N.A.")</f>
        <v>38305</v>
      </c>
      <c r="D22" s="52">
        <f>+IFERROR(VLOOKUP($A22&amp;$C$3,BaseCM_GEN!$A$3:$I$865,6,0),"N.A.")</f>
        <v>337163</v>
      </c>
      <c r="E22" s="51">
        <f>+IFERROR(VLOOKUP($A22&amp;$C$3,BaseCM_GEN!$A$3:$I$865,7,0),"N.A.")</f>
        <v>56362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382281</v>
      </c>
      <c r="C23" s="52">
        <f>+IFERROR(VLOOKUP($A23&amp;$C$3,BaseCM_GEN!$A$3:$I$865,5,0),"N.A.")</f>
        <v>60817</v>
      </c>
      <c r="D23" s="52">
        <f>+IFERROR(VLOOKUP($A23&amp;$C$3,BaseCM_GEN!$A$3:$I$865,6,0),"N.A.")</f>
        <v>321464</v>
      </c>
      <c r="E23" s="51">
        <f>+IFERROR(VLOOKUP($A23&amp;$C$3,BaseCM_GEN!$A$3:$I$865,7,0),"N.A.")</f>
        <v>66647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169590</v>
      </c>
      <c r="C24" s="52">
        <f>+IFERROR(VLOOKUP($A24&amp;$C$3,BaseCM_GEN!$A$3:$I$865,5,0),"N.A.")</f>
        <v>39412</v>
      </c>
      <c r="D24" s="52">
        <f>+IFERROR(VLOOKUP($A24&amp;$C$3,BaseCM_GEN!$A$3:$I$865,6,0),"N.A.")</f>
        <v>130178</v>
      </c>
      <c r="E24" s="51">
        <f>+IFERROR(VLOOKUP($A24&amp;$C$3,BaseCM_GEN!$A$3:$I$865,7,0),"N.A.")</f>
        <v>63386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79962</v>
      </c>
      <c r="C25" s="52">
        <f>+IFERROR(VLOOKUP($A25&amp;$C$3,BaseCM_GEN!$A$3:$I$865,5,0),"N.A.")</f>
        <v>19954</v>
      </c>
      <c r="D25" s="52">
        <f>+IFERROR(VLOOKUP($A25&amp;$C$3,BaseCM_GEN!$A$3:$I$865,6,0),"N.A.")</f>
        <v>60008</v>
      </c>
      <c r="E25" s="51">
        <f>+IFERROR(VLOOKUP($A25&amp;$C$3,BaseCM_GEN!$A$3:$I$865,7,0),"N.A.")</f>
        <v>9708</v>
      </c>
    </row>
    <row r="26" spans="1:5" ht="24.75" customHeight="1" x14ac:dyDescent="0.2">
      <c r="A26" s="14" t="s">
        <v>16</v>
      </c>
      <c r="B26" s="49">
        <f>+IFERROR(VLOOKUP($A26&amp;$C$3,BaseCM_GEN!$A$3:$I$865,4,0),"N.A.")</f>
        <v>467864</v>
      </c>
      <c r="C26" s="52">
        <f>+IFERROR(VLOOKUP($A26&amp;$C$3,BaseCM_GEN!$A$3:$I$865,5,0),"N.A.")</f>
        <v>35523</v>
      </c>
      <c r="D26" s="52">
        <f>+IFERROR(VLOOKUP($A26&amp;$C$3,BaseCM_GEN!$A$3:$I$865,6,0),"N.A.")</f>
        <v>432341</v>
      </c>
      <c r="E26" s="51">
        <f>+IFERROR(VLOOKUP($A26&amp;$C$3,BaseCM_GEN!$A$3:$I$865,7,0),"N.A.")</f>
        <v>98762</v>
      </c>
    </row>
    <row r="27" spans="1:5" ht="24.75" customHeight="1" x14ac:dyDescent="0.2">
      <c r="A27" s="14" t="s">
        <v>97</v>
      </c>
      <c r="B27" s="49">
        <f>+IFERROR(VLOOKUP($A27&amp;$C$3,BaseCM_GEN!$A$3:$I$865,4,0),"N.A.")</f>
        <v>256915</v>
      </c>
      <c r="C27" s="52">
        <f>+IFERROR(VLOOKUP($A27&amp;$C$3,BaseCM_GEN!$A$3:$I$865,5,0),"N.A.")</f>
        <v>60817</v>
      </c>
      <c r="D27" s="52">
        <f>+IFERROR(VLOOKUP($A27&amp;$C$3,BaseCM_GEN!$A$3:$I$865,6,0),"N.A.")</f>
        <v>196098</v>
      </c>
      <c r="E27" s="51">
        <f>+IFERROR(VLOOKUP($A27&amp;$C$3,BaseCM_GEN!$A$3:$I$865,7,0),"N.A.")</f>
        <v>30679</v>
      </c>
    </row>
    <row r="28" spans="1:5" ht="24.75" customHeight="1" x14ac:dyDescent="0.2">
      <c r="A28" s="14" t="s">
        <v>17</v>
      </c>
      <c r="B28" s="49">
        <f>+IFERROR(VLOOKUP($A28&amp;$C$3,BaseCM_GEN!$A$3:$I$865,4,0),"N.A.")</f>
        <v>29545</v>
      </c>
      <c r="C28" s="52">
        <f>+IFERROR(VLOOKUP($A28&amp;$C$3,BaseCM_GEN!$A$3:$I$865,5,0),"N.A.")</f>
        <v>23844</v>
      </c>
      <c r="D28" s="52">
        <f>+IFERROR(VLOOKUP($A28&amp;$C$3,BaseCM_GEN!$A$3:$I$865,6,0),"N.A.")</f>
        <v>5701</v>
      </c>
      <c r="E28" s="51">
        <f>+IFERROR(VLOOKUP($A28&amp;$C$3,BaseCM_GEN!$A$3:$I$865,7,0),"N.A.")</f>
        <v>1929</v>
      </c>
    </row>
    <row r="29" spans="1:5" ht="24.75" customHeight="1" x14ac:dyDescent="0.2">
      <c r="A29" s="14" t="s">
        <v>18</v>
      </c>
      <c r="B29" s="49">
        <f>+IFERROR(VLOOKUP($A29&amp;$C$3,BaseCM_GEN!$A$3:$I$865,4,0),"N.A.")</f>
        <v>262275</v>
      </c>
      <c r="C29" s="52">
        <f>+IFERROR(VLOOKUP($A29&amp;$C$3,BaseCM_GEN!$A$3:$I$865,5,0),"N.A.")</f>
        <v>35523</v>
      </c>
      <c r="D29" s="52">
        <f>+IFERROR(VLOOKUP($A29&amp;$C$3,BaseCM_GEN!$A$3:$I$865,6,0),"N.A.")</f>
        <v>226752</v>
      </c>
      <c r="E29" s="51">
        <f>+IFERROR(VLOOKUP($A29&amp;$C$3,BaseCM_GEN!$A$3:$I$865,7,0),"N.A.")</f>
        <v>59138</v>
      </c>
    </row>
    <row r="30" spans="1:5" ht="24.75" customHeight="1" x14ac:dyDescent="0.2">
      <c r="A30" s="14" t="s">
        <v>19</v>
      </c>
      <c r="B30" s="49">
        <f>+IFERROR(VLOOKUP($A30&amp;$C$3,BaseCM_GEN!$A$3:$I$865,4,0),"N.A.")</f>
        <v>40549</v>
      </c>
      <c r="C30" s="52">
        <f>+IFERROR(VLOOKUP($A30&amp;$C$3,BaseCM_GEN!$A$3:$I$865,5,0),"N.A.")</f>
        <v>23843</v>
      </c>
      <c r="D30" s="52">
        <f>+IFERROR(VLOOKUP($A30&amp;$C$3,BaseCM_GEN!$A$3:$I$865,6,0),"N.A.")</f>
        <v>16706</v>
      </c>
      <c r="E30" s="51">
        <f>+IFERROR(VLOOKUP($A30&amp;$C$3,BaseCM_GEN!$A$3:$I$865,7,0),"N.A.")</f>
        <v>5154</v>
      </c>
    </row>
    <row r="31" spans="1:5" ht="24.75" customHeight="1" x14ac:dyDescent="0.2">
      <c r="A31" s="14" t="s">
        <v>20</v>
      </c>
      <c r="B31" s="49">
        <f>+IFERROR(VLOOKUP($A31&amp;$C$3,BaseCM_GEN!$A$3:$I$865,4,0),"N.A.")</f>
        <v>776782</v>
      </c>
      <c r="C31" s="52">
        <f>+IFERROR(VLOOKUP($A31&amp;$C$3,BaseCM_GEN!$A$3:$I$865,5,0),"N.A.")</f>
        <v>60817</v>
      </c>
      <c r="D31" s="52">
        <f>+IFERROR(VLOOKUP($A31&amp;$C$3,BaseCM_GEN!$A$3:$I$865,6,0),"N.A.")</f>
        <v>715965</v>
      </c>
      <c r="E31" s="51">
        <f>+IFERROR(VLOOKUP($A31&amp;$C$3,BaseCM_GEN!$A$3:$I$865,7,0),"N.A.")</f>
        <v>80015</v>
      </c>
    </row>
    <row r="32" spans="1:5" ht="24.75" customHeight="1" thickBot="1" x14ac:dyDescent="0.25">
      <c r="A32" s="15" t="s">
        <v>21</v>
      </c>
      <c r="B32" s="53">
        <f>+IFERROR(VLOOKUP($A32&amp;$C$3,BaseCM_GEN!$A$3:$I$865,4,0),"N.A.")</f>
        <v>182188</v>
      </c>
      <c r="C32" s="54">
        <f>+IFERROR(VLOOKUP($A32&amp;$C$3,BaseCM_GEN!$A$3:$I$865,5,0),"N.A.")</f>
        <v>60817</v>
      </c>
      <c r="D32" s="54">
        <f>+IFERROR(VLOOKUP($A32&amp;$C$3,BaseCM_GEN!$A$3:$I$865,6,0),"N.A.")</f>
        <v>121371</v>
      </c>
      <c r="E32" s="51">
        <f>+IFERROR(VLOOKUP($A32&amp;$C$3,BaseCM_GEN!$A$3:$I$865,7,0),"N.A.")</f>
        <v>8060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toBMLx5naflc4feTc63HZO9hPFqlhFRWEtWAP6lzjJKkO4BSN9mlU4jaKF2Ka8if5JSv0gqFdmek0XgPObCegg==" saltValue="OSzlrhgmGVqw6NlAup+V5w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 t="shared" ref="A3:A36" si="0">+B3&amp;C3</f>
        <v>ALFA VIDA45443</v>
      </c>
      <c r="B3" s="101" t="s">
        <v>22</v>
      </c>
      <c r="C3" s="102">
        <v>45443</v>
      </c>
      <c r="D3" s="103">
        <v>1870431</v>
      </c>
      <c r="E3" s="104">
        <v>36328</v>
      </c>
      <c r="F3" s="103">
        <v>1834103</v>
      </c>
      <c r="G3" s="103">
        <v>181685</v>
      </c>
    </row>
    <row r="4" spans="1:7" x14ac:dyDescent="0.25">
      <c r="A4" t="str">
        <f t="shared" si="0"/>
        <v>ALFA VIDA45473</v>
      </c>
      <c r="B4" s="101" t="s">
        <v>22</v>
      </c>
      <c r="C4" s="102">
        <v>45473</v>
      </c>
      <c r="D4" s="103">
        <v>1870429</v>
      </c>
      <c r="E4" s="104">
        <v>36328</v>
      </c>
      <c r="F4" s="103">
        <v>1834101</v>
      </c>
      <c r="G4" s="103">
        <v>202317</v>
      </c>
    </row>
    <row r="5" spans="1:7" x14ac:dyDescent="0.25">
      <c r="A5" t="str">
        <f t="shared" si="0"/>
        <v>ALFA VIDA45504</v>
      </c>
      <c r="B5" s="101" t="s">
        <v>22</v>
      </c>
      <c r="C5" s="102">
        <v>45504</v>
      </c>
      <c r="D5" s="103">
        <v>1870415</v>
      </c>
      <c r="E5" s="104">
        <v>36328</v>
      </c>
      <c r="F5" s="103">
        <v>1834087</v>
      </c>
      <c r="G5" s="103">
        <v>252341</v>
      </c>
    </row>
    <row r="6" spans="1:7" x14ac:dyDescent="0.25">
      <c r="A6" t="str">
        <f t="shared" si="0"/>
        <v>ALLIANZ VIDA45443</v>
      </c>
      <c r="B6" s="101" t="s">
        <v>96</v>
      </c>
      <c r="C6" s="102">
        <v>45443</v>
      </c>
      <c r="D6" s="103">
        <v>270606</v>
      </c>
      <c r="E6" s="104">
        <v>41320</v>
      </c>
      <c r="F6" s="103">
        <v>229286</v>
      </c>
      <c r="G6" s="103">
        <v>34818</v>
      </c>
    </row>
    <row r="7" spans="1:7" x14ac:dyDescent="0.25">
      <c r="A7" t="str">
        <f t="shared" si="0"/>
        <v>ALLIANZ VIDA45473</v>
      </c>
      <c r="B7" s="101" t="s">
        <v>96</v>
      </c>
      <c r="C7" s="102">
        <v>45473</v>
      </c>
      <c r="D7" s="103">
        <v>270606</v>
      </c>
      <c r="E7" s="104">
        <v>41320</v>
      </c>
      <c r="F7" s="103">
        <v>229286</v>
      </c>
      <c r="G7" s="103">
        <v>41707</v>
      </c>
    </row>
    <row r="8" spans="1:7" x14ac:dyDescent="0.25">
      <c r="A8" t="str">
        <f t="shared" si="0"/>
        <v>ALLIANZ VIDA45504</v>
      </c>
      <c r="B8" s="101" t="s">
        <v>96</v>
      </c>
      <c r="C8" s="102">
        <v>45504</v>
      </c>
      <c r="D8" s="103">
        <v>270606</v>
      </c>
      <c r="E8" s="104">
        <v>41320</v>
      </c>
      <c r="F8" s="103">
        <v>229286</v>
      </c>
      <c r="G8" s="103">
        <v>37456</v>
      </c>
    </row>
    <row r="9" spans="1:7" x14ac:dyDescent="0.25">
      <c r="A9" t="str">
        <f t="shared" si="0"/>
        <v>ASULADO45443</v>
      </c>
      <c r="B9" s="101" t="s">
        <v>114</v>
      </c>
      <c r="C9" s="102">
        <v>45443</v>
      </c>
      <c r="D9" s="103">
        <v>894077</v>
      </c>
      <c r="E9" s="104">
        <v>24649</v>
      </c>
      <c r="F9" s="103">
        <v>869428</v>
      </c>
      <c r="G9" s="103">
        <v>64047</v>
      </c>
    </row>
    <row r="10" spans="1:7" x14ac:dyDescent="0.25">
      <c r="A10" t="str">
        <f t="shared" si="0"/>
        <v>ASULADO45473</v>
      </c>
      <c r="B10" s="101" t="s">
        <v>114</v>
      </c>
      <c r="C10" s="102">
        <v>45473</v>
      </c>
      <c r="D10" s="103">
        <v>894077</v>
      </c>
      <c r="E10" s="104">
        <v>24649</v>
      </c>
      <c r="F10" s="103">
        <v>869428</v>
      </c>
      <c r="G10" s="103">
        <v>77025</v>
      </c>
    </row>
    <row r="11" spans="1:7" x14ac:dyDescent="0.25">
      <c r="A11" t="str">
        <f t="shared" si="0"/>
        <v>ASULADO45504</v>
      </c>
      <c r="B11" s="101" t="s">
        <v>114</v>
      </c>
      <c r="C11" s="102">
        <v>45504</v>
      </c>
      <c r="D11" s="103">
        <v>894077</v>
      </c>
      <c r="E11" s="104">
        <v>24649</v>
      </c>
      <c r="F11" s="103">
        <v>869428</v>
      </c>
      <c r="G11" s="103">
        <v>90529</v>
      </c>
    </row>
    <row r="12" spans="1:7" x14ac:dyDescent="0.25">
      <c r="A12" t="str">
        <f t="shared" si="0"/>
        <v>AURORA VIDA45443</v>
      </c>
      <c r="B12" s="101" t="s">
        <v>23</v>
      </c>
      <c r="C12" s="102">
        <v>45443</v>
      </c>
      <c r="D12" s="103">
        <v>29781</v>
      </c>
      <c r="E12" s="104">
        <v>29678</v>
      </c>
      <c r="F12" s="103">
        <v>103</v>
      </c>
      <c r="G12" s="103">
        <v>422</v>
      </c>
    </row>
    <row r="13" spans="1:7" x14ac:dyDescent="0.25">
      <c r="A13" t="str">
        <f t="shared" si="0"/>
        <v>AURORA VIDA45473</v>
      </c>
      <c r="B13" s="101" t="s">
        <v>23</v>
      </c>
      <c r="C13" s="102">
        <v>45473</v>
      </c>
      <c r="D13" s="103">
        <v>29781</v>
      </c>
      <c r="E13" s="104">
        <v>29678</v>
      </c>
      <c r="F13" s="103">
        <v>103</v>
      </c>
      <c r="G13" s="103">
        <v>364</v>
      </c>
    </row>
    <row r="14" spans="1:7" x14ac:dyDescent="0.25">
      <c r="A14" t="str">
        <f t="shared" si="0"/>
        <v>AURORA VIDA45504</v>
      </c>
      <c r="B14" s="101" t="s">
        <v>23</v>
      </c>
      <c r="C14" s="102">
        <v>45504</v>
      </c>
      <c r="D14" s="103">
        <v>29781</v>
      </c>
      <c r="E14" s="104">
        <v>29678</v>
      </c>
      <c r="F14" s="103">
        <v>103</v>
      </c>
      <c r="G14" s="103">
        <v>172</v>
      </c>
    </row>
    <row r="15" spans="1:7" x14ac:dyDescent="0.25">
      <c r="A15" t="str">
        <f t="shared" si="0"/>
        <v>AXA COLPATRIA VIDA45443</v>
      </c>
      <c r="B15" s="101" t="s">
        <v>24</v>
      </c>
      <c r="C15" s="102">
        <v>45443</v>
      </c>
      <c r="D15" s="103">
        <v>718478</v>
      </c>
      <c r="E15" s="104">
        <v>44046</v>
      </c>
      <c r="F15" s="103">
        <v>674432</v>
      </c>
      <c r="G15" s="103">
        <v>162435</v>
      </c>
    </row>
    <row r="16" spans="1:7" x14ac:dyDescent="0.25">
      <c r="A16" t="str">
        <f t="shared" si="0"/>
        <v>AXA COLPATRIA VIDA45473</v>
      </c>
      <c r="B16" s="101" t="s">
        <v>24</v>
      </c>
      <c r="C16" s="102">
        <v>45473</v>
      </c>
      <c r="D16" s="103">
        <v>718478</v>
      </c>
      <c r="E16" s="104">
        <v>44046</v>
      </c>
      <c r="F16" s="103">
        <v>674432</v>
      </c>
      <c r="G16" s="103">
        <v>184141</v>
      </c>
    </row>
    <row r="17" spans="1:7" x14ac:dyDescent="0.25">
      <c r="A17" t="str">
        <f t="shared" si="0"/>
        <v>AXA COLPATRIA VIDA45504</v>
      </c>
      <c r="B17" s="101" t="s">
        <v>24</v>
      </c>
      <c r="C17" s="102">
        <v>45504</v>
      </c>
      <c r="D17" s="103">
        <v>718478</v>
      </c>
      <c r="E17" s="104">
        <v>44046</v>
      </c>
      <c r="F17" s="103">
        <v>674432</v>
      </c>
      <c r="G17" s="103">
        <v>203534</v>
      </c>
    </row>
    <row r="18" spans="1:7" x14ac:dyDescent="0.25">
      <c r="A18" t="str">
        <f t="shared" si="0"/>
        <v>BBVA SEGUROS VIDA45443</v>
      </c>
      <c r="B18" s="101" t="s">
        <v>25</v>
      </c>
      <c r="C18" s="102">
        <v>45443</v>
      </c>
      <c r="D18" s="103">
        <v>591016</v>
      </c>
      <c r="E18" s="104">
        <v>36884</v>
      </c>
      <c r="F18" s="103">
        <v>554132</v>
      </c>
      <c r="G18" s="103">
        <v>119366</v>
      </c>
    </row>
    <row r="19" spans="1:7" x14ac:dyDescent="0.25">
      <c r="A19" t="str">
        <f t="shared" si="0"/>
        <v>BBVA SEGUROS VIDA45473</v>
      </c>
      <c r="B19" s="101" t="s">
        <v>25</v>
      </c>
      <c r="C19" s="102">
        <v>45473</v>
      </c>
      <c r="D19" s="103">
        <v>591016</v>
      </c>
      <c r="E19" s="104">
        <v>36884</v>
      </c>
      <c r="F19" s="103">
        <v>554132</v>
      </c>
      <c r="G19" s="103">
        <v>140759</v>
      </c>
    </row>
    <row r="20" spans="1:7" x14ac:dyDescent="0.25">
      <c r="A20" t="str">
        <f t="shared" si="0"/>
        <v>BBVA SEGUROS VIDA45504</v>
      </c>
      <c r="B20" s="101" t="s">
        <v>25</v>
      </c>
      <c r="C20" s="102">
        <v>45504</v>
      </c>
      <c r="D20" s="103">
        <v>591016</v>
      </c>
      <c r="E20" s="104">
        <v>36884</v>
      </c>
      <c r="F20" s="103">
        <v>554132</v>
      </c>
      <c r="G20" s="103">
        <v>163139</v>
      </c>
    </row>
    <row r="21" spans="1:7" x14ac:dyDescent="0.25">
      <c r="A21" t="str">
        <f t="shared" si="0"/>
        <v>BMI COLOMBIA45443</v>
      </c>
      <c r="B21" s="101" t="s">
        <v>100</v>
      </c>
      <c r="C21" s="102">
        <v>45443</v>
      </c>
      <c r="D21" s="103">
        <v>23639</v>
      </c>
      <c r="E21" s="104">
        <v>22460</v>
      </c>
      <c r="F21" s="103">
        <v>1179</v>
      </c>
      <c r="G21" s="103">
        <v>0</v>
      </c>
    </row>
    <row r="22" spans="1:7" x14ac:dyDescent="0.25">
      <c r="A22" t="str">
        <f t="shared" si="0"/>
        <v>BMI COLOMBIA45473</v>
      </c>
      <c r="B22" s="101" t="s">
        <v>100</v>
      </c>
      <c r="C22" s="102">
        <v>45473</v>
      </c>
      <c r="D22" s="103">
        <v>23340</v>
      </c>
      <c r="E22" s="104">
        <v>22460</v>
      </c>
      <c r="F22" s="103">
        <v>880</v>
      </c>
      <c r="G22" s="103">
        <v>0</v>
      </c>
    </row>
    <row r="23" spans="1:7" x14ac:dyDescent="0.25">
      <c r="A23" t="str">
        <f t="shared" si="0"/>
        <v>BMI COLOMBIA45504</v>
      </c>
      <c r="B23" s="101" t="s">
        <v>100</v>
      </c>
      <c r="C23" s="102">
        <v>45504</v>
      </c>
      <c r="D23" s="103">
        <v>24190</v>
      </c>
      <c r="E23" s="104">
        <v>22460</v>
      </c>
      <c r="F23" s="103">
        <v>1730</v>
      </c>
      <c r="G23" s="103">
        <v>0</v>
      </c>
    </row>
    <row r="24" spans="1:7" x14ac:dyDescent="0.25">
      <c r="A24" t="str">
        <f t="shared" si="0"/>
        <v>BOLIVAR VIDA45443</v>
      </c>
      <c r="B24" s="101" t="s">
        <v>26</v>
      </c>
      <c r="C24" s="102">
        <v>45443</v>
      </c>
      <c r="D24" s="103">
        <v>2733665</v>
      </c>
      <c r="E24" s="104">
        <v>41320</v>
      </c>
      <c r="F24" s="103">
        <v>2692345</v>
      </c>
      <c r="G24" s="103">
        <v>200043</v>
      </c>
    </row>
    <row r="25" spans="1:7" x14ac:dyDescent="0.25">
      <c r="A25" t="str">
        <f t="shared" si="0"/>
        <v>BOLIVAR VIDA45473</v>
      </c>
      <c r="B25" s="101" t="s">
        <v>26</v>
      </c>
      <c r="C25" s="102">
        <v>45473</v>
      </c>
      <c r="D25" s="103">
        <v>2719691</v>
      </c>
      <c r="E25" s="104">
        <v>41320</v>
      </c>
      <c r="F25" s="103">
        <v>2678371</v>
      </c>
      <c r="G25" s="103">
        <v>269839</v>
      </c>
    </row>
    <row r="26" spans="1:7" x14ac:dyDescent="0.25">
      <c r="A26" t="str">
        <f t="shared" si="0"/>
        <v>BOLIVAR VIDA45504</v>
      </c>
      <c r="B26" s="101" t="s">
        <v>26</v>
      </c>
      <c r="C26" s="102">
        <v>45504</v>
      </c>
      <c r="D26" s="103">
        <v>2719149</v>
      </c>
      <c r="E26" s="104">
        <v>41320</v>
      </c>
      <c r="F26" s="103">
        <v>2677829</v>
      </c>
      <c r="G26" s="103">
        <v>261008</v>
      </c>
    </row>
    <row r="27" spans="1:7" x14ac:dyDescent="0.25">
      <c r="A27" t="str">
        <f t="shared" si="0"/>
        <v>COLMENA ARL45443</v>
      </c>
      <c r="B27" s="101" t="s">
        <v>111</v>
      </c>
      <c r="C27" s="102">
        <v>45443</v>
      </c>
      <c r="D27" s="103">
        <v>170125</v>
      </c>
      <c r="E27" s="104">
        <v>19653</v>
      </c>
      <c r="F27" s="103">
        <v>150472</v>
      </c>
      <c r="G27" s="103">
        <v>92575</v>
      </c>
    </row>
    <row r="28" spans="1:7" x14ac:dyDescent="0.25">
      <c r="A28" t="str">
        <f t="shared" si="0"/>
        <v>COLMENA ARL45473</v>
      </c>
      <c r="B28" s="101" t="s">
        <v>111</v>
      </c>
      <c r="C28" s="102">
        <v>45473</v>
      </c>
      <c r="D28" s="103">
        <v>170125</v>
      </c>
      <c r="E28" s="104">
        <v>19653</v>
      </c>
      <c r="F28" s="103">
        <v>150472</v>
      </c>
      <c r="G28" s="103">
        <v>114141</v>
      </c>
    </row>
    <row r="29" spans="1:7" x14ac:dyDescent="0.25">
      <c r="A29" t="str">
        <f t="shared" si="0"/>
        <v>COLMENA ARL45504</v>
      </c>
      <c r="B29" s="101" t="s">
        <v>111</v>
      </c>
      <c r="C29" s="102">
        <v>45504</v>
      </c>
      <c r="D29" s="103">
        <v>170125</v>
      </c>
      <c r="E29" s="104">
        <v>19653</v>
      </c>
      <c r="F29" s="103">
        <v>150472</v>
      </c>
      <c r="G29" s="103">
        <v>134384</v>
      </c>
    </row>
    <row r="30" spans="1:7" x14ac:dyDescent="0.25">
      <c r="A30" t="str">
        <f t="shared" si="0"/>
        <v>COLMENA VIDA45443</v>
      </c>
      <c r="B30" s="101" t="s">
        <v>112</v>
      </c>
      <c r="C30" s="102">
        <v>45443</v>
      </c>
      <c r="D30" s="103">
        <v>143229</v>
      </c>
      <c r="E30" s="104">
        <v>22460</v>
      </c>
      <c r="F30" s="103">
        <v>120769</v>
      </c>
      <c r="G30" s="103">
        <v>7631</v>
      </c>
    </row>
    <row r="31" spans="1:7" x14ac:dyDescent="0.25">
      <c r="A31" t="str">
        <f t="shared" si="0"/>
        <v>COLMENA VIDA45473</v>
      </c>
      <c r="B31" s="101" t="s">
        <v>112</v>
      </c>
      <c r="C31" s="102">
        <v>45473</v>
      </c>
      <c r="D31" s="103">
        <v>143229</v>
      </c>
      <c r="E31" s="104">
        <v>22460</v>
      </c>
      <c r="F31" s="103">
        <v>120769</v>
      </c>
      <c r="G31" s="103">
        <v>9749</v>
      </c>
    </row>
    <row r="32" spans="1:7" x14ac:dyDescent="0.25">
      <c r="A32" t="str">
        <f t="shared" si="0"/>
        <v>COLMENA VIDA45504</v>
      </c>
      <c r="B32" s="101" t="s">
        <v>112</v>
      </c>
      <c r="C32" s="102">
        <v>45504</v>
      </c>
      <c r="D32" s="103">
        <v>143229</v>
      </c>
      <c r="E32" s="104">
        <v>22460</v>
      </c>
      <c r="F32" s="103">
        <v>120769</v>
      </c>
      <c r="G32" s="103">
        <v>11121</v>
      </c>
    </row>
    <row r="33" spans="1:7" x14ac:dyDescent="0.25">
      <c r="A33" t="str">
        <f t="shared" si="0"/>
        <v>COLSANITAS45443</v>
      </c>
      <c r="B33" s="101" t="s">
        <v>113</v>
      </c>
      <c r="C33" s="102">
        <v>45443</v>
      </c>
      <c r="D33" s="103">
        <v>35257</v>
      </c>
      <c r="E33" s="104">
        <v>26896</v>
      </c>
      <c r="F33" s="103">
        <v>8361</v>
      </c>
      <c r="G33" s="103">
        <v>0</v>
      </c>
    </row>
    <row r="34" spans="1:7" x14ac:dyDescent="0.25">
      <c r="A34" t="str">
        <f t="shared" si="0"/>
        <v>COLSANITAS45473</v>
      </c>
      <c r="B34" s="101" t="s">
        <v>113</v>
      </c>
      <c r="C34" s="102">
        <v>45473</v>
      </c>
      <c r="D34" s="103">
        <v>35574</v>
      </c>
      <c r="E34" s="104">
        <v>26896</v>
      </c>
      <c r="F34" s="103">
        <v>8678</v>
      </c>
      <c r="G34" s="103">
        <v>0</v>
      </c>
    </row>
    <row r="35" spans="1:7" x14ac:dyDescent="0.25">
      <c r="A35" t="str">
        <f t="shared" si="0"/>
        <v>COLSANITAS45504</v>
      </c>
      <c r="B35" s="101" t="s">
        <v>113</v>
      </c>
      <c r="C35" s="102">
        <v>45504</v>
      </c>
      <c r="D35" s="103">
        <v>36537</v>
      </c>
      <c r="E35" s="104">
        <v>26896</v>
      </c>
      <c r="F35" s="103">
        <v>9641</v>
      </c>
      <c r="G35" s="103">
        <v>0</v>
      </c>
    </row>
    <row r="36" spans="1:7" x14ac:dyDescent="0.25">
      <c r="A36" t="str">
        <f t="shared" si="0"/>
        <v>EQUIDAD VIDA45443</v>
      </c>
      <c r="B36" s="101" t="s">
        <v>27</v>
      </c>
      <c r="C36" s="102">
        <v>45443</v>
      </c>
      <c r="D36" s="103">
        <v>61371</v>
      </c>
      <c r="E36" s="104">
        <v>32404</v>
      </c>
      <c r="F36" s="103">
        <v>28967</v>
      </c>
      <c r="G36" s="103">
        <v>0</v>
      </c>
    </row>
    <row r="37" spans="1:7" x14ac:dyDescent="0.25">
      <c r="A37" t="str">
        <f t="shared" ref="A37:A65" si="1">+B37&amp;C37</f>
        <v>EQUIDAD VIDA45473</v>
      </c>
      <c r="B37" s="101" t="s">
        <v>27</v>
      </c>
      <c r="C37" s="102">
        <v>45473</v>
      </c>
      <c r="D37" s="103">
        <v>63617</v>
      </c>
      <c r="E37" s="104">
        <v>32404</v>
      </c>
      <c r="F37" s="103">
        <v>31213</v>
      </c>
      <c r="G37" s="103">
        <v>1437</v>
      </c>
    </row>
    <row r="38" spans="1:7" x14ac:dyDescent="0.25">
      <c r="A38" t="str">
        <f t="shared" si="1"/>
        <v>EQUIDAD VIDA45504</v>
      </c>
      <c r="B38" s="101" t="s">
        <v>27</v>
      </c>
      <c r="C38" s="102">
        <v>45504</v>
      </c>
      <c r="D38" s="103">
        <v>63874</v>
      </c>
      <c r="E38" s="104">
        <v>32404</v>
      </c>
      <c r="F38" s="103">
        <v>31470</v>
      </c>
      <c r="G38" s="103">
        <v>3179</v>
      </c>
    </row>
    <row r="39" spans="1:7" x14ac:dyDescent="0.25">
      <c r="A39" t="str">
        <f t="shared" si="1"/>
        <v>ESTADO VIDA45443</v>
      </c>
      <c r="B39" s="101" t="s">
        <v>28</v>
      </c>
      <c r="C39" s="102">
        <v>45443</v>
      </c>
      <c r="D39" s="103">
        <v>36148</v>
      </c>
      <c r="E39" s="104">
        <v>22460</v>
      </c>
      <c r="F39" s="103">
        <v>13688</v>
      </c>
      <c r="G39" s="103">
        <v>7656</v>
      </c>
    </row>
    <row r="40" spans="1:7" x14ac:dyDescent="0.25">
      <c r="A40" t="str">
        <f t="shared" si="1"/>
        <v>ESTADO VIDA45473</v>
      </c>
      <c r="B40" s="101" t="s">
        <v>28</v>
      </c>
      <c r="C40" s="102">
        <v>45473</v>
      </c>
      <c r="D40" s="103">
        <v>36148</v>
      </c>
      <c r="E40" s="104">
        <v>22460</v>
      </c>
      <c r="F40" s="103">
        <v>13688</v>
      </c>
      <c r="G40" s="103">
        <v>8897</v>
      </c>
    </row>
    <row r="41" spans="1:7" x14ac:dyDescent="0.25">
      <c r="A41" t="str">
        <f t="shared" si="1"/>
        <v>ESTADO VIDA45504</v>
      </c>
      <c r="B41" s="101" t="s">
        <v>28</v>
      </c>
      <c r="C41" s="102">
        <v>45504</v>
      </c>
      <c r="D41" s="103">
        <v>36148</v>
      </c>
      <c r="E41" s="104">
        <v>22460</v>
      </c>
      <c r="F41" s="103">
        <v>13688</v>
      </c>
      <c r="G41" s="103">
        <v>8078</v>
      </c>
    </row>
    <row r="42" spans="1:7" x14ac:dyDescent="0.25">
      <c r="A42" t="str">
        <f t="shared" si="1"/>
        <v>GLOBAL45443</v>
      </c>
      <c r="B42" s="101" t="s">
        <v>29</v>
      </c>
      <c r="C42" s="102">
        <v>45443</v>
      </c>
      <c r="D42" s="103">
        <v>327905</v>
      </c>
      <c r="E42" s="104">
        <v>41289</v>
      </c>
      <c r="F42" s="103">
        <v>286616</v>
      </c>
      <c r="G42" s="103">
        <v>2192</v>
      </c>
    </row>
    <row r="43" spans="1:7" x14ac:dyDescent="0.25">
      <c r="A43" t="str">
        <f t="shared" si="1"/>
        <v>GLOBAL45473</v>
      </c>
      <c r="B43" s="101" t="s">
        <v>29</v>
      </c>
      <c r="C43" s="102">
        <v>45473</v>
      </c>
      <c r="D43" s="103">
        <v>327905</v>
      </c>
      <c r="E43" s="104">
        <v>41289</v>
      </c>
      <c r="F43" s="103">
        <v>286616</v>
      </c>
      <c r="G43" s="103">
        <v>5162</v>
      </c>
    </row>
    <row r="44" spans="1:7" x14ac:dyDescent="0.25">
      <c r="A44" t="str">
        <f t="shared" si="1"/>
        <v>GLOBAL45504</v>
      </c>
      <c r="B44" s="101" t="s">
        <v>29</v>
      </c>
      <c r="C44" s="102">
        <v>45504</v>
      </c>
      <c r="D44" s="103">
        <v>327905</v>
      </c>
      <c r="E44" s="104">
        <v>41289</v>
      </c>
      <c r="F44" s="103">
        <v>286616</v>
      </c>
      <c r="G44" s="103">
        <v>9180</v>
      </c>
    </row>
    <row r="45" spans="1:7" x14ac:dyDescent="0.25">
      <c r="A45" t="str">
        <f t="shared" si="1"/>
        <v>MAPFRE VIDA45443</v>
      </c>
      <c r="B45" s="101" t="s">
        <v>30</v>
      </c>
      <c r="C45" s="102">
        <v>45443</v>
      </c>
      <c r="D45" s="103">
        <v>369064</v>
      </c>
      <c r="E45" s="104">
        <v>39054</v>
      </c>
      <c r="F45" s="103">
        <v>330010</v>
      </c>
      <c r="G45" s="103">
        <v>0</v>
      </c>
    </row>
    <row r="46" spans="1:7" x14ac:dyDescent="0.25">
      <c r="A46" t="str">
        <f t="shared" si="1"/>
        <v>MAPFRE VIDA45473</v>
      </c>
      <c r="B46" s="101" t="s">
        <v>30</v>
      </c>
      <c r="C46" s="102">
        <v>45473</v>
      </c>
      <c r="D46" s="103">
        <v>364581</v>
      </c>
      <c r="E46" s="104">
        <v>39054</v>
      </c>
      <c r="F46" s="103">
        <v>325527</v>
      </c>
      <c r="G46" s="103">
        <v>0</v>
      </c>
    </row>
    <row r="47" spans="1:7" x14ac:dyDescent="0.25">
      <c r="A47" t="str">
        <f t="shared" si="1"/>
        <v>MAPFRE VIDA45504</v>
      </c>
      <c r="B47" s="101" t="s">
        <v>30</v>
      </c>
      <c r="C47" s="102">
        <v>45504</v>
      </c>
      <c r="D47" s="103">
        <v>362042</v>
      </c>
      <c r="E47" s="104">
        <v>39054</v>
      </c>
      <c r="F47" s="103">
        <v>322988</v>
      </c>
      <c r="G47" s="103">
        <v>0</v>
      </c>
    </row>
    <row r="48" spans="1:7" x14ac:dyDescent="0.25">
      <c r="A48" t="str">
        <f t="shared" si="1"/>
        <v>METLIFE45443</v>
      </c>
      <c r="B48" s="101" t="s">
        <v>31</v>
      </c>
      <c r="C48" s="102">
        <v>45443</v>
      </c>
      <c r="D48" s="103">
        <v>379287</v>
      </c>
      <c r="E48" s="104">
        <v>34102</v>
      </c>
      <c r="F48" s="103">
        <v>345185</v>
      </c>
      <c r="G48" s="103">
        <v>11911</v>
      </c>
    </row>
    <row r="49" spans="1:7" x14ac:dyDescent="0.25">
      <c r="A49" t="str">
        <f t="shared" si="1"/>
        <v>METLIFE45473</v>
      </c>
      <c r="B49" s="101" t="s">
        <v>31</v>
      </c>
      <c r="C49" s="102">
        <v>45473</v>
      </c>
      <c r="D49" s="103">
        <v>379287</v>
      </c>
      <c r="E49" s="104">
        <v>34102</v>
      </c>
      <c r="F49" s="103">
        <v>345185</v>
      </c>
      <c r="G49" s="103">
        <v>14350</v>
      </c>
    </row>
    <row r="50" spans="1:7" x14ac:dyDescent="0.25">
      <c r="A50" t="str">
        <f t="shared" si="1"/>
        <v>METLIFE45504</v>
      </c>
      <c r="B50" s="101" t="s">
        <v>31</v>
      </c>
      <c r="C50" s="102">
        <v>45504</v>
      </c>
      <c r="D50" s="103">
        <v>379287</v>
      </c>
      <c r="E50" s="104">
        <v>34102</v>
      </c>
      <c r="F50" s="103">
        <v>345185</v>
      </c>
      <c r="G50" s="103">
        <v>21044</v>
      </c>
    </row>
    <row r="51" spans="1:7" x14ac:dyDescent="0.25">
      <c r="A51" t="str">
        <f t="shared" si="1"/>
        <v>PANAMERICAN VIDA45443</v>
      </c>
      <c r="B51" s="101" t="s">
        <v>32</v>
      </c>
      <c r="C51" s="102">
        <v>45443</v>
      </c>
      <c r="D51" s="103">
        <v>42446</v>
      </c>
      <c r="E51" s="104">
        <v>22460</v>
      </c>
      <c r="F51" s="103">
        <v>19986</v>
      </c>
      <c r="G51" s="103">
        <v>1542</v>
      </c>
    </row>
    <row r="52" spans="1:7" x14ac:dyDescent="0.25">
      <c r="A52" t="str">
        <f t="shared" si="1"/>
        <v>PANAMERICAN VIDA45473</v>
      </c>
      <c r="B52" s="101" t="s">
        <v>32</v>
      </c>
      <c r="C52" s="102">
        <v>45473</v>
      </c>
      <c r="D52" s="103">
        <v>42446</v>
      </c>
      <c r="E52" s="104">
        <v>22460</v>
      </c>
      <c r="F52" s="103">
        <v>19986</v>
      </c>
      <c r="G52" s="103">
        <v>2306</v>
      </c>
    </row>
    <row r="53" spans="1:7" x14ac:dyDescent="0.25">
      <c r="A53" t="str">
        <f t="shared" si="1"/>
        <v>PANAMERICAN VIDA45504</v>
      </c>
      <c r="B53" s="101" t="s">
        <v>32</v>
      </c>
      <c r="C53" s="102">
        <v>45504</v>
      </c>
      <c r="D53" s="103">
        <v>42446</v>
      </c>
      <c r="E53" s="104">
        <v>22460</v>
      </c>
      <c r="F53" s="103">
        <v>19986</v>
      </c>
      <c r="G53" s="103">
        <v>147</v>
      </c>
    </row>
    <row r="54" spans="1:7" x14ac:dyDescent="0.25">
      <c r="A54" t="str">
        <f t="shared" si="1"/>
        <v>POSITIVA45443</v>
      </c>
      <c r="B54" s="101" t="s">
        <v>33</v>
      </c>
      <c r="C54" s="102">
        <v>45443</v>
      </c>
      <c r="D54" s="103">
        <v>1040924</v>
      </c>
      <c r="E54" s="104">
        <v>38538</v>
      </c>
      <c r="F54" s="103">
        <v>1002386</v>
      </c>
      <c r="G54" s="103">
        <v>142039</v>
      </c>
    </row>
    <row r="55" spans="1:7" x14ac:dyDescent="0.25">
      <c r="A55" t="str">
        <f t="shared" si="1"/>
        <v>POSITIVA45473</v>
      </c>
      <c r="B55" s="101" t="s">
        <v>33</v>
      </c>
      <c r="C55" s="102">
        <v>45473</v>
      </c>
      <c r="D55" s="103">
        <v>1022862</v>
      </c>
      <c r="E55" s="104">
        <v>38538</v>
      </c>
      <c r="F55" s="103">
        <v>984324</v>
      </c>
      <c r="G55" s="103">
        <v>183830</v>
      </c>
    </row>
    <row r="56" spans="1:7" x14ac:dyDescent="0.25">
      <c r="A56" t="str">
        <f t="shared" si="1"/>
        <v>POSITIVA45504</v>
      </c>
      <c r="B56" s="101" t="s">
        <v>33</v>
      </c>
      <c r="C56" s="102">
        <v>45504</v>
      </c>
      <c r="D56" s="103">
        <v>1005814</v>
      </c>
      <c r="E56" s="104">
        <v>38538</v>
      </c>
      <c r="F56" s="103">
        <v>967276</v>
      </c>
      <c r="G56" s="103">
        <v>179058</v>
      </c>
    </row>
    <row r="57" spans="1:7" x14ac:dyDescent="0.25">
      <c r="A57" t="str">
        <f t="shared" si="1"/>
        <v>SKANDIA45443</v>
      </c>
      <c r="B57" s="101" t="s">
        <v>105</v>
      </c>
      <c r="C57" s="102">
        <v>45443</v>
      </c>
      <c r="D57" s="103">
        <v>111590</v>
      </c>
      <c r="E57" s="104">
        <v>22991</v>
      </c>
      <c r="F57" s="103">
        <v>88599</v>
      </c>
      <c r="G57" s="103">
        <v>22874</v>
      </c>
    </row>
    <row r="58" spans="1:7" x14ac:dyDescent="0.25">
      <c r="A58" t="str">
        <f t="shared" si="1"/>
        <v>SKANDIA45473</v>
      </c>
      <c r="B58" s="101" t="s">
        <v>105</v>
      </c>
      <c r="C58" s="102">
        <v>45473</v>
      </c>
      <c r="D58" s="103">
        <v>99590</v>
      </c>
      <c r="E58" s="104">
        <v>22991</v>
      </c>
      <c r="F58" s="103">
        <v>76599</v>
      </c>
      <c r="G58" s="103">
        <v>23780</v>
      </c>
    </row>
    <row r="59" spans="1:7" x14ac:dyDescent="0.25">
      <c r="A59" t="str">
        <f t="shared" si="1"/>
        <v>SKANDIA45504</v>
      </c>
      <c r="B59" s="101" t="s">
        <v>105</v>
      </c>
      <c r="C59" s="102">
        <v>45504</v>
      </c>
      <c r="D59" s="103">
        <v>99590</v>
      </c>
      <c r="E59" s="104">
        <v>22991</v>
      </c>
      <c r="F59" s="103">
        <v>76599</v>
      </c>
      <c r="G59" s="103">
        <v>25329</v>
      </c>
    </row>
    <row r="60" spans="1:7" x14ac:dyDescent="0.25">
      <c r="A60" t="str">
        <f t="shared" si="1"/>
        <v>SURAMERICANA VIDA45443</v>
      </c>
      <c r="B60" s="101" t="s">
        <v>34</v>
      </c>
      <c r="C60" s="102">
        <v>45443</v>
      </c>
      <c r="D60" s="103">
        <v>2374911</v>
      </c>
      <c r="E60" s="104">
        <v>60817</v>
      </c>
      <c r="F60" s="103">
        <v>2314094</v>
      </c>
      <c r="G60" s="103">
        <v>293750</v>
      </c>
    </row>
    <row r="61" spans="1:7" x14ac:dyDescent="0.25">
      <c r="A61" t="str">
        <f t="shared" si="1"/>
        <v>SURAMERICANA VIDA45473</v>
      </c>
      <c r="B61" s="101" t="s">
        <v>34</v>
      </c>
      <c r="C61" s="102">
        <v>45473</v>
      </c>
      <c r="D61" s="103">
        <v>2375066</v>
      </c>
      <c r="E61" s="104">
        <v>60817</v>
      </c>
      <c r="F61" s="103">
        <v>2314249</v>
      </c>
      <c r="G61" s="103">
        <v>372617</v>
      </c>
    </row>
    <row r="62" spans="1:7" x14ac:dyDescent="0.25">
      <c r="A62" t="str">
        <f t="shared" si="1"/>
        <v>SURAMERICANA VIDA45504</v>
      </c>
      <c r="B62" s="101" t="s">
        <v>34</v>
      </c>
      <c r="C62" s="102">
        <v>45504</v>
      </c>
      <c r="D62" s="103">
        <v>2375066</v>
      </c>
      <c r="E62" s="104">
        <v>60817</v>
      </c>
      <c r="F62" s="103">
        <v>2314249</v>
      </c>
      <c r="G62" s="103">
        <v>407071</v>
      </c>
    </row>
    <row r="63" spans="1:7" x14ac:dyDescent="0.25">
      <c r="A63" t="str">
        <f t="shared" si="1"/>
        <v>COMPAÑÍAS45443</v>
      </c>
      <c r="B63" s="101" t="s">
        <v>37</v>
      </c>
      <c r="C63" s="102">
        <v>45443</v>
      </c>
      <c r="D63" s="103">
        <v>12223949</v>
      </c>
      <c r="E63" s="104">
        <v>659809</v>
      </c>
      <c r="F63" s="103">
        <v>11564140</v>
      </c>
      <c r="G63" s="103">
        <v>1344986</v>
      </c>
    </row>
    <row r="64" spans="1:7" x14ac:dyDescent="0.25">
      <c r="A64" t="str">
        <f t="shared" si="1"/>
        <v>COMPAÑÍAS45473</v>
      </c>
      <c r="B64" s="101" t="s">
        <v>37</v>
      </c>
      <c r="C64" s="102">
        <v>45473</v>
      </c>
      <c r="D64" s="103">
        <v>12177847</v>
      </c>
      <c r="E64" s="104">
        <v>659809</v>
      </c>
      <c r="F64" s="103">
        <v>11518038</v>
      </c>
      <c r="G64" s="103">
        <v>1652422</v>
      </c>
    </row>
    <row r="65" spans="1:7" x14ac:dyDescent="0.25">
      <c r="A65" t="str">
        <f t="shared" si="1"/>
        <v>COMPAÑÍAS45504</v>
      </c>
      <c r="B65" s="101" t="s">
        <v>37</v>
      </c>
      <c r="C65" s="102">
        <v>45504</v>
      </c>
      <c r="D65" s="103">
        <v>12159772</v>
      </c>
      <c r="E65" s="104">
        <v>659809</v>
      </c>
      <c r="F65" s="103">
        <v>11499963</v>
      </c>
      <c r="G65" s="103">
        <v>1806770</v>
      </c>
    </row>
    <row r="66" spans="1:7" x14ac:dyDescent="0.25">
      <c r="C66" s="46"/>
    </row>
    <row r="67" spans="1:7" x14ac:dyDescent="0.25">
      <c r="C67" s="46"/>
    </row>
    <row r="68" spans="1:7" x14ac:dyDescent="0.25">
      <c r="C68" s="46"/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56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91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45504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36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41" t="s">
        <v>90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22</v>
      </c>
      <c r="B7" s="49">
        <f>+IFERROR(VLOOKUP($A7&amp;$C$3,BaseCM_VID!$A$3:$I$913,4,0),"N.A.")</f>
        <v>1870415</v>
      </c>
      <c r="C7" s="50">
        <f>+IFERROR(VLOOKUP($A7&amp;$C$3,BaseCM_VID!$A$3:$I$913,5,0),"N.A.")</f>
        <v>36328</v>
      </c>
      <c r="D7" s="50">
        <f>+IFERROR(VLOOKUP($A7&amp;$C$3,BaseCM_VID!$A$3:$I$913,6,0),"N.A.")</f>
        <v>1834087</v>
      </c>
      <c r="E7" s="51">
        <f>+IFERROR(VLOOKUP($A7&amp;$C$3,BaseCM_VID!$A$3:$I$913,7,0),"N.A.")</f>
        <v>252341</v>
      </c>
    </row>
    <row r="8" spans="1:16" ht="24.75" customHeight="1" x14ac:dyDescent="0.2">
      <c r="A8" s="66" t="s">
        <v>96</v>
      </c>
      <c r="B8" s="49">
        <f>+IFERROR(VLOOKUP($A8&amp;$C$3,BaseCM_VID!$A$3:$I$913,4,0),"N.A.")</f>
        <v>270606</v>
      </c>
      <c r="C8" s="52">
        <f>+IFERROR(VLOOKUP($A8&amp;$C$3,BaseCM_VID!$A$3:$I$913,5,0),"N.A.")</f>
        <v>41320</v>
      </c>
      <c r="D8" s="52">
        <f>+IFERROR(VLOOKUP($A8&amp;$C$3,BaseCM_VID!$A$3:$I$913,6,0),"N.A.")</f>
        <v>229286</v>
      </c>
      <c r="E8" s="51">
        <f>+IFERROR(VLOOKUP($A8&amp;$C$3,BaseCM_VID!$A$3:$I$913,7,0),"N.A.")</f>
        <v>37456</v>
      </c>
    </row>
    <row r="9" spans="1:16" ht="24.75" customHeight="1" x14ac:dyDescent="0.2">
      <c r="A9" s="66" t="s">
        <v>114</v>
      </c>
      <c r="B9" s="49">
        <f>+IFERROR(VLOOKUP($A9&amp;$C$3,BaseCM_VID!$A$3:$I$913,4,0),"N.A.")</f>
        <v>894077</v>
      </c>
      <c r="C9" s="52">
        <f>+IFERROR(VLOOKUP($A9&amp;$C$3,BaseCM_VID!$A$3:$I$913,5,0),"N.A.")</f>
        <v>24649</v>
      </c>
      <c r="D9" s="52">
        <f>+IFERROR(VLOOKUP($A9&amp;$C$3,BaseCM_VID!$A$3:$I$913,6,0),"N.A.")</f>
        <v>869428</v>
      </c>
      <c r="E9" s="51">
        <f>+IFERROR(VLOOKUP($A9&amp;$C$3,BaseCM_VID!$A$3:$I$913,7,0),"N.A.")</f>
        <v>90529</v>
      </c>
    </row>
    <row r="10" spans="1:16" ht="24.75" customHeight="1" x14ac:dyDescent="0.2">
      <c r="A10" s="14" t="s">
        <v>23</v>
      </c>
      <c r="B10" s="49">
        <f>+IFERROR(VLOOKUP($A10&amp;$C$3,BaseCM_VID!$A$3:$I$913,4,0),"N.A.")</f>
        <v>29781</v>
      </c>
      <c r="C10" s="52">
        <f>+IFERROR(VLOOKUP($A10&amp;$C$3,BaseCM_VID!$A$3:$I$913,5,0),"N.A.")</f>
        <v>29678</v>
      </c>
      <c r="D10" s="52">
        <f>+IFERROR(VLOOKUP($A10&amp;$C$3,BaseCM_VID!$A$3:$I$913,6,0),"N.A.")</f>
        <v>103</v>
      </c>
      <c r="E10" s="51">
        <f>+IFERROR(VLOOKUP($A10&amp;$C$3,BaseCM_VID!$A$3:$I$913,7,0),"N.A.")</f>
        <v>172</v>
      </c>
      <c r="G10" s="47"/>
    </row>
    <row r="11" spans="1:16" ht="24.75" customHeight="1" x14ac:dyDescent="0.2">
      <c r="A11" s="14" t="s">
        <v>24</v>
      </c>
      <c r="B11" s="49">
        <f>+IFERROR(VLOOKUP($A11&amp;$C$3,BaseCM_VID!$A$3:$I$913,4,0),"N.A.")</f>
        <v>718478</v>
      </c>
      <c r="C11" s="52">
        <f>+IFERROR(VLOOKUP($A11&amp;$C$3,BaseCM_VID!$A$3:$I$913,5,0),"N.A.")</f>
        <v>44046</v>
      </c>
      <c r="D11" s="52">
        <f>+IFERROR(VLOOKUP($A11&amp;$C$3,BaseCM_VID!$A$3:$I$913,6,0),"N.A.")</f>
        <v>674432</v>
      </c>
      <c r="E11" s="51">
        <f>+IFERROR(VLOOKUP($A11&amp;$C$3,BaseCM_VID!$A$3:$I$913,7,0),"N.A.")</f>
        <v>203534</v>
      </c>
    </row>
    <row r="12" spans="1:16" ht="24.75" customHeight="1" x14ac:dyDescent="0.2">
      <c r="A12" s="14" t="s">
        <v>25</v>
      </c>
      <c r="B12" s="49">
        <f>+IFERROR(VLOOKUP($A12&amp;$C$3,BaseCM_VID!$A$3:$I$913,4,0),"N.A.")</f>
        <v>591016</v>
      </c>
      <c r="C12" s="52">
        <f>+IFERROR(VLOOKUP($A12&amp;$C$3,BaseCM_VID!$A$3:$I$913,5,0),"N.A.")</f>
        <v>36884</v>
      </c>
      <c r="D12" s="52">
        <f>+IFERROR(VLOOKUP($A12&amp;$C$3,BaseCM_VID!$A$3:$I$913,6,0),"N.A.")</f>
        <v>554132</v>
      </c>
      <c r="E12" s="51">
        <f>+IFERROR(VLOOKUP($A12&amp;$C$3,BaseCM_VID!$A$3:$I$913,7,0),"N.A.")</f>
        <v>163139</v>
      </c>
    </row>
    <row r="13" spans="1:16" ht="24.75" customHeight="1" x14ac:dyDescent="0.2">
      <c r="A13" s="14" t="s">
        <v>100</v>
      </c>
      <c r="B13" s="49">
        <f>+IFERROR(VLOOKUP($A13&amp;$C$3,BaseCM_VID!$A$3:$I$913,4,0),"N.A.")</f>
        <v>24190</v>
      </c>
      <c r="C13" s="52">
        <f>+IFERROR(VLOOKUP($A13&amp;$C$3,BaseCM_VID!$A$3:$I$913,5,0),"N.A.")</f>
        <v>22460</v>
      </c>
      <c r="D13" s="52">
        <f>+IFERROR(VLOOKUP($A13&amp;$C$3,BaseCM_VID!$A$3:$I$913,6,0),"N.A.")</f>
        <v>1730</v>
      </c>
      <c r="E13" s="51">
        <f>+IFERROR(VLOOKUP($A13&amp;$C$3,BaseCM_VID!$A$3:$I$913,7,0),"N.A.")</f>
        <v>0</v>
      </c>
    </row>
    <row r="14" spans="1:16" ht="24.75" customHeight="1" x14ac:dyDescent="0.2">
      <c r="A14" s="14" t="s">
        <v>26</v>
      </c>
      <c r="B14" s="49">
        <f>+IFERROR(VLOOKUP($A14&amp;$C$3,BaseCM_VID!$A$3:$I$913,4,0),"N.A.")</f>
        <v>2719149</v>
      </c>
      <c r="C14" s="52">
        <f>+IFERROR(VLOOKUP($A14&amp;$C$3,BaseCM_VID!$A$3:$I$913,5,0),"N.A.")</f>
        <v>41320</v>
      </c>
      <c r="D14" s="52">
        <f>+IFERROR(VLOOKUP($A14&amp;$C$3,BaseCM_VID!$A$3:$I$913,6,0),"N.A.")</f>
        <v>2677829</v>
      </c>
      <c r="E14" s="51">
        <f>+IFERROR(VLOOKUP($A14&amp;$C$3,BaseCM_VID!$A$3:$I$913,7,0),"N.A.")</f>
        <v>261008</v>
      </c>
    </row>
    <row r="15" spans="1:16" ht="24.75" customHeight="1" x14ac:dyDescent="0.2">
      <c r="A15" s="14" t="s">
        <v>111</v>
      </c>
      <c r="B15" s="49">
        <f>+IFERROR(VLOOKUP($A15&amp;$C$3,BaseCM_VID!$A$3:$I$913,4,0),"N.A.")</f>
        <v>170125</v>
      </c>
      <c r="C15" s="52">
        <f>+IFERROR(VLOOKUP($A15&amp;$C$3,BaseCM_VID!$A$3:$I$913,5,0),"N.A.")</f>
        <v>19653</v>
      </c>
      <c r="D15" s="52">
        <f>+IFERROR(VLOOKUP($A15&amp;$C$3,BaseCM_VID!$A$3:$I$913,6,0),"N.A.")</f>
        <v>150472</v>
      </c>
      <c r="E15" s="51">
        <f>+IFERROR(VLOOKUP($A15&amp;$C$3,BaseCM_VID!$A$3:$I$913,7,0),"N.A.")</f>
        <v>134384</v>
      </c>
    </row>
    <row r="16" spans="1:16" ht="24.75" customHeight="1" x14ac:dyDescent="0.2">
      <c r="A16" s="14" t="s">
        <v>112</v>
      </c>
      <c r="B16" s="49">
        <f>+IFERROR(VLOOKUP($A16&amp;$C$3,BaseCM_VID!$A$3:$I$913,4,0),"N.A.")</f>
        <v>143229</v>
      </c>
      <c r="C16" s="52">
        <f>+IFERROR(VLOOKUP($A16&amp;$C$3,BaseCM_VID!$A$3:$I$913,5,0),"N.A.")</f>
        <v>22460</v>
      </c>
      <c r="D16" s="52">
        <f>+IFERROR(VLOOKUP($A16&amp;$C$3,BaseCM_VID!$A$3:$I$913,6,0),"N.A.")</f>
        <v>120769</v>
      </c>
      <c r="E16" s="51">
        <f>+IFERROR(VLOOKUP($A16&amp;$C$3,BaseCM_VID!$A$3:$I$913,7,0),"N.A.")</f>
        <v>11121</v>
      </c>
    </row>
    <row r="17" spans="1:5" ht="24.75" customHeight="1" x14ac:dyDescent="0.2">
      <c r="A17" s="14" t="s">
        <v>113</v>
      </c>
      <c r="B17" s="49">
        <f>+IFERROR(VLOOKUP($A17&amp;$C$3,BaseCM_VID!$A$3:$I$913,4,0),"N.A.")</f>
        <v>36537</v>
      </c>
      <c r="C17" s="52">
        <f>+IFERROR(VLOOKUP($A17&amp;$C$3,BaseCM_VID!$A$3:$I$913,5,0),"N.A.")</f>
        <v>26896</v>
      </c>
      <c r="D17" s="52">
        <f>+IFERROR(VLOOKUP($A17&amp;$C$3,BaseCM_VID!$A$3:$I$913,6,0),"N.A.")</f>
        <v>9641</v>
      </c>
      <c r="E17" s="51">
        <f>+IFERROR(VLOOKUP($A17&amp;$C$3,BaseCM_VID!$A$3:$I$913,7,0),"N.A.")</f>
        <v>0</v>
      </c>
    </row>
    <row r="18" spans="1:5" ht="24.75" customHeight="1" x14ac:dyDescent="0.2">
      <c r="A18" s="14" t="s">
        <v>27</v>
      </c>
      <c r="B18" s="49">
        <f>+IFERROR(VLOOKUP($A18&amp;$C$3,BaseCM_VID!$A$3:$I$913,4,0),"N.A.")</f>
        <v>63874</v>
      </c>
      <c r="C18" s="52">
        <f>+IFERROR(VLOOKUP($A18&amp;$C$3,BaseCM_VID!$A$3:$I$913,5,0),"N.A.")</f>
        <v>32404</v>
      </c>
      <c r="D18" s="52">
        <f>+IFERROR(VLOOKUP($A18&amp;$C$3,BaseCM_VID!$A$3:$I$913,6,0),"N.A.")</f>
        <v>31470</v>
      </c>
      <c r="E18" s="51">
        <f>+IFERROR(VLOOKUP($A18&amp;$C$3,BaseCM_VID!$A$3:$I$913,7,0),"N.A.")</f>
        <v>3179</v>
      </c>
    </row>
    <row r="19" spans="1:5" ht="24.75" customHeight="1" x14ac:dyDescent="0.2">
      <c r="A19" s="14" t="s">
        <v>28</v>
      </c>
      <c r="B19" s="49">
        <f>+IFERROR(VLOOKUP($A19&amp;$C$3,BaseCM_VID!$A$3:$I$913,4,0),"N.A.")</f>
        <v>36148</v>
      </c>
      <c r="C19" s="52">
        <f>+IFERROR(VLOOKUP($A19&amp;$C$3,BaseCM_VID!$A$3:$I$913,5,0),"N.A.")</f>
        <v>22460</v>
      </c>
      <c r="D19" s="52">
        <f>+IFERROR(VLOOKUP($A19&amp;$C$3,BaseCM_VID!$A$3:$I$913,6,0),"N.A.")</f>
        <v>13688</v>
      </c>
      <c r="E19" s="51">
        <f>+IFERROR(VLOOKUP($A19&amp;$C$3,BaseCM_VID!$A$3:$I$913,7,0),"N.A.")</f>
        <v>8078</v>
      </c>
    </row>
    <row r="20" spans="1:5" ht="24.75" customHeight="1" x14ac:dyDescent="0.2">
      <c r="A20" s="14" t="s">
        <v>29</v>
      </c>
      <c r="B20" s="49">
        <f>+IFERROR(VLOOKUP($A20&amp;$C$3,BaseCM_VID!$A$3:$I$913,4,0),"N.A.")</f>
        <v>327905</v>
      </c>
      <c r="C20" s="52">
        <f>+IFERROR(VLOOKUP($A20&amp;$C$3,BaseCM_VID!$A$3:$I$913,5,0),"N.A.")</f>
        <v>41289</v>
      </c>
      <c r="D20" s="52">
        <f>+IFERROR(VLOOKUP($A20&amp;$C$3,BaseCM_VID!$A$3:$I$913,6,0),"N.A.")</f>
        <v>286616</v>
      </c>
      <c r="E20" s="51">
        <f>+IFERROR(VLOOKUP($A20&amp;$C$3,BaseCM_VID!$A$3:$I$913,7,0),"N.A.")</f>
        <v>9180</v>
      </c>
    </row>
    <row r="21" spans="1:5" ht="24.75" customHeight="1" x14ac:dyDescent="0.2">
      <c r="A21" s="14" t="s">
        <v>30</v>
      </c>
      <c r="B21" s="49">
        <f>+IFERROR(VLOOKUP($A21&amp;$C$3,BaseCM_VID!$A$3:$I$913,4,0),"N.A.")</f>
        <v>362042</v>
      </c>
      <c r="C21" s="52">
        <f>+IFERROR(VLOOKUP($A21&amp;$C$3,BaseCM_VID!$A$3:$I$913,5,0),"N.A.")</f>
        <v>39054</v>
      </c>
      <c r="D21" s="52">
        <f>+IFERROR(VLOOKUP($A21&amp;$C$3,BaseCM_VID!$A$3:$I$913,6,0),"N.A.")</f>
        <v>322988</v>
      </c>
      <c r="E21" s="51">
        <f>+IFERROR(VLOOKUP($A21&amp;$C$3,BaseCM_VID!$A$3:$I$913,7,0),"N.A.")</f>
        <v>0</v>
      </c>
    </row>
    <row r="22" spans="1:5" ht="24.75" customHeight="1" x14ac:dyDescent="0.2">
      <c r="A22" s="14" t="s">
        <v>31</v>
      </c>
      <c r="B22" s="49">
        <f>+IFERROR(VLOOKUP($A22&amp;$C$3,BaseCM_VID!$A$3:$I$913,4,0),"N.A.")</f>
        <v>379287</v>
      </c>
      <c r="C22" s="52">
        <f>+IFERROR(VLOOKUP($A22&amp;$C$3,BaseCM_VID!$A$3:$I$913,5,0),"N.A.")</f>
        <v>34102</v>
      </c>
      <c r="D22" s="52">
        <f>+IFERROR(VLOOKUP($A22&amp;$C$3,BaseCM_VID!$A$3:$I$913,6,0),"N.A.")</f>
        <v>345185</v>
      </c>
      <c r="E22" s="51">
        <f>+IFERROR(VLOOKUP($A22&amp;$C$3,BaseCM_VID!$A$3:$I$913,7,0),"N.A.")</f>
        <v>21044</v>
      </c>
    </row>
    <row r="23" spans="1:5" ht="24.75" customHeight="1" x14ac:dyDescent="0.2">
      <c r="A23" s="14" t="s">
        <v>32</v>
      </c>
      <c r="B23" s="49">
        <f>+IFERROR(VLOOKUP($A23&amp;$C$3,BaseCM_VID!$A$3:$I$913,4,0),"N.A.")</f>
        <v>42446</v>
      </c>
      <c r="C23" s="52">
        <f>+IFERROR(VLOOKUP($A23&amp;$C$3,BaseCM_VID!$A$3:$I$913,5,0),"N.A.")</f>
        <v>22460</v>
      </c>
      <c r="D23" s="52">
        <f>+IFERROR(VLOOKUP($A23&amp;$C$3,BaseCM_VID!$A$3:$I$913,6,0),"N.A.")</f>
        <v>19986</v>
      </c>
      <c r="E23" s="51">
        <f>+IFERROR(VLOOKUP($A23&amp;$C$3,BaseCM_VID!$A$3:$I$913,7,0),"N.A.")</f>
        <v>147</v>
      </c>
    </row>
    <row r="24" spans="1:5" ht="24.75" customHeight="1" x14ac:dyDescent="0.2">
      <c r="A24" s="14" t="s">
        <v>33</v>
      </c>
      <c r="B24" s="49">
        <f>+IFERROR(VLOOKUP($A24&amp;$C$3,BaseCM_VID!$A$3:$I$913,4,0),"N.A.")</f>
        <v>1005814</v>
      </c>
      <c r="C24" s="52">
        <f>+IFERROR(VLOOKUP($A24&amp;$C$3,BaseCM_VID!$A$3:$I$913,5,0),"N.A.")</f>
        <v>38538</v>
      </c>
      <c r="D24" s="52">
        <f>+IFERROR(VLOOKUP($A24&amp;$C$3,BaseCM_VID!$A$3:$I$913,6,0),"N.A.")</f>
        <v>967276</v>
      </c>
      <c r="E24" s="51">
        <f>+IFERROR(VLOOKUP($A24&amp;$C$3,BaseCM_VID!$A$3:$I$913,7,0),"N.A.")</f>
        <v>179058</v>
      </c>
    </row>
    <row r="25" spans="1:5" ht="24.75" customHeight="1" x14ac:dyDescent="0.2">
      <c r="A25" s="14" t="s">
        <v>105</v>
      </c>
      <c r="B25" s="49">
        <f>+IFERROR(VLOOKUP($A25&amp;$C$3,BaseCM_VID!$A$3:$I$913,4,0),"N.A.")</f>
        <v>99590</v>
      </c>
      <c r="C25" s="52">
        <f>+IFERROR(VLOOKUP($A25&amp;$C$3,BaseCM_VID!$A$3:$I$913,5,0),"N.A.")</f>
        <v>22991</v>
      </c>
      <c r="D25" s="52">
        <f>+IFERROR(VLOOKUP($A25&amp;$C$3,BaseCM_VID!$A$3:$I$913,6,0),"N.A.")</f>
        <v>76599</v>
      </c>
      <c r="E25" s="51">
        <f>+IFERROR(VLOOKUP($A25&amp;$C$3,BaseCM_VID!$A$3:$I$913,7,0),"N.A.")</f>
        <v>25329</v>
      </c>
    </row>
    <row r="26" spans="1:5" s="27" customFormat="1" ht="24.75" customHeight="1" thickBot="1" x14ac:dyDescent="0.25">
      <c r="A26" s="15" t="s">
        <v>34</v>
      </c>
      <c r="B26" s="53">
        <f>+IFERROR(VLOOKUP($A26&amp;$C$3,BaseCM_VID!$A$3:$I$913,4,0),"N.A.")</f>
        <v>2375066</v>
      </c>
      <c r="C26" s="54">
        <f>+IFERROR(VLOOKUP($A26&amp;$C$3,BaseCM_VID!$A$3:$I$913,5,0),"N.A.")</f>
        <v>60817</v>
      </c>
      <c r="D26" s="54">
        <f>+IFERROR(VLOOKUP($A26&amp;$C$3,BaseCM_VID!$A$3:$I$913,6,0),"N.A.")</f>
        <v>2314249</v>
      </c>
      <c r="E26" s="51">
        <f>+IFERROR(VLOOKUP($A26&amp;$C$3,BaseCM_VID!$A$3:$I$913,7,0),"N.A.")</f>
        <v>407071</v>
      </c>
    </row>
    <row r="27" spans="1:5" s="27" customFormat="1" ht="15" thickTop="1" x14ac:dyDescent="0.2">
      <c r="E27" s="32"/>
    </row>
    <row r="28" spans="1:5" s="27" customFormat="1" x14ac:dyDescent="0.2"/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BJ6rV6TLgz6IG9g2yEy9Li16QQo9zW3eIwUGf//t1jDhQ+QLN/dh+AqpNtMUL3bs7/D+hs+fRVFHdVh810q/0w==" saltValue="GHyhCKm6hOgcGOFif5pcP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45443</v>
      </c>
      <c r="B1" s="71" t="s">
        <v>98</v>
      </c>
    </row>
    <row r="2" spans="1:2" x14ac:dyDescent="0.25">
      <c r="A2" s="22">
        <v>45473</v>
      </c>
      <c r="B2" s="72">
        <v>42735</v>
      </c>
    </row>
    <row r="3" spans="1:2" x14ac:dyDescent="0.25">
      <c r="A3" s="22">
        <v>45504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69</v>
      </c>
      <c r="E1" s="85" t="s">
        <v>70</v>
      </c>
      <c r="F1" s="85" t="s">
        <v>71</v>
      </c>
      <c r="G1" s="85" t="s">
        <v>72</v>
      </c>
      <c r="H1" s="86" t="s">
        <v>106</v>
      </c>
      <c r="I1" s="86" t="s">
        <v>107</v>
      </c>
      <c r="J1" s="86" t="s">
        <v>103</v>
      </c>
      <c r="K1" s="86" t="s">
        <v>108</v>
      </c>
      <c r="L1" s="86" t="s">
        <v>0</v>
      </c>
      <c r="M1" s="86" t="s">
        <v>73</v>
      </c>
    </row>
    <row r="2" spans="1:13" ht="15" customHeight="1" x14ac:dyDescent="0.25">
      <c r="A2" t="str">
        <f>+B2&amp;C2</f>
        <v>ALFA45443</v>
      </c>
      <c r="B2" s="87" t="s">
        <v>1</v>
      </c>
      <c r="C2" s="102">
        <v>45443</v>
      </c>
      <c r="D2" s="103">
        <v>32765</v>
      </c>
      <c r="E2" s="103">
        <v>6114</v>
      </c>
      <c r="F2" s="103">
        <v>1270</v>
      </c>
      <c r="G2" s="103">
        <v>40149</v>
      </c>
      <c r="H2" s="104">
        <v>141178.62</v>
      </c>
      <c r="I2" s="104">
        <v>30683.8</v>
      </c>
      <c r="J2" s="103">
        <v>110495</v>
      </c>
      <c r="K2" s="103">
        <v>0</v>
      </c>
      <c r="L2" s="103">
        <v>110495</v>
      </c>
      <c r="M2" s="103">
        <v>70346</v>
      </c>
    </row>
    <row r="3" spans="1:13" ht="15" customHeight="1" x14ac:dyDescent="0.25">
      <c r="A3" t="str">
        <f t="shared" ref="A3:A58" si="0">+B3&amp;C3</f>
        <v>ALFA45473</v>
      </c>
      <c r="B3" s="87" t="s">
        <v>1</v>
      </c>
      <c r="C3" s="102">
        <v>45473</v>
      </c>
      <c r="D3" s="103">
        <v>32363</v>
      </c>
      <c r="E3" s="103">
        <v>6312</v>
      </c>
      <c r="F3" s="103">
        <v>1388</v>
      </c>
      <c r="G3" s="103">
        <v>40063</v>
      </c>
      <c r="H3" s="104">
        <v>143342.32</v>
      </c>
      <c r="I3" s="104">
        <v>30139.599999999999</v>
      </c>
      <c r="J3" s="103">
        <v>113203</v>
      </c>
      <c r="K3" s="103">
        <v>0</v>
      </c>
      <c r="L3" s="103">
        <v>113203</v>
      </c>
      <c r="M3" s="103">
        <v>73140</v>
      </c>
    </row>
    <row r="4" spans="1:13" ht="15" customHeight="1" x14ac:dyDescent="0.25">
      <c r="A4" t="str">
        <f t="shared" si="0"/>
        <v>ALFA45504</v>
      </c>
      <c r="B4" s="87" t="s">
        <v>1</v>
      </c>
      <c r="C4" s="102">
        <v>45504</v>
      </c>
      <c r="D4" s="103">
        <v>31910</v>
      </c>
      <c r="E4" s="103">
        <v>6688</v>
      </c>
      <c r="F4" s="103">
        <v>1528</v>
      </c>
      <c r="G4" s="103">
        <v>40126</v>
      </c>
      <c r="H4" s="104">
        <v>142568.91</v>
      </c>
      <c r="I4" s="104">
        <v>37530.04</v>
      </c>
      <c r="J4" s="103">
        <v>105039</v>
      </c>
      <c r="K4" s="103">
        <v>0</v>
      </c>
      <c r="L4" s="103">
        <v>105039</v>
      </c>
      <c r="M4" s="103">
        <v>64913</v>
      </c>
    </row>
    <row r="5" spans="1:13" ht="15" customHeight="1" x14ac:dyDescent="0.25">
      <c r="A5" t="str">
        <f t="shared" si="0"/>
        <v>ALLIANZ45443</v>
      </c>
      <c r="B5" s="87" t="s">
        <v>94</v>
      </c>
      <c r="C5" s="102">
        <v>45443</v>
      </c>
      <c r="D5" s="103">
        <v>191501</v>
      </c>
      <c r="E5" s="103">
        <v>6464</v>
      </c>
      <c r="F5" s="103">
        <v>1329</v>
      </c>
      <c r="G5" s="103">
        <v>199294</v>
      </c>
      <c r="H5" s="104">
        <v>315105.99</v>
      </c>
      <c r="I5" s="104">
        <v>22607.55</v>
      </c>
      <c r="J5" s="103">
        <v>292498</v>
      </c>
      <c r="K5" s="103">
        <v>6808</v>
      </c>
      <c r="L5" s="103">
        <v>299306</v>
      </c>
      <c r="M5" s="103">
        <v>100013</v>
      </c>
    </row>
    <row r="6" spans="1:13" ht="15" customHeight="1" x14ac:dyDescent="0.25">
      <c r="A6" t="str">
        <f t="shared" si="0"/>
        <v>ALLIANZ45473</v>
      </c>
      <c r="B6" s="87" t="s">
        <v>94</v>
      </c>
      <c r="C6" s="102">
        <v>45473</v>
      </c>
      <c r="D6" s="103">
        <v>186497</v>
      </c>
      <c r="E6" s="103">
        <v>6459</v>
      </c>
      <c r="F6" s="103">
        <v>1088</v>
      </c>
      <c r="G6" s="103">
        <v>194044</v>
      </c>
      <c r="H6" s="104">
        <v>321179.59000000003</v>
      </c>
      <c r="I6" s="104">
        <v>24761.03</v>
      </c>
      <c r="J6" s="103">
        <v>296419</v>
      </c>
      <c r="K6" s="103">
        <v>8994</v>
      </c>
      <c r="L6" s="103">
        <v>305412</v>
      </c>
      <c r="M6" s="103">
        <v>111368</v>
      </c>
    </row>
    <row r="7" spans="1:13" ht="15" customHeight="1" x14ac:dyDescent="0.25">
      <c r="A7" t="str">
        <f t="shared" si="0"/>
        <v>ALLIANZ45504</v>
      </c>
      <c r="B7" s="87" t="s">
        <v>94</v>
      </c>
      <c r="C7" s="102">
        <v>45504</v>
      </c>
      <c r="D7" s="103">
        <v>182073</v>
      </c>
      <c r="E7" s="103">
        <v>7070</v>
      </c>
      <c r="F7" s="103">
        <v>1269</v>
      </c>
      <c r="G7" s="103">
        <v>190412</v>
      </c>
      <c r="H7" s="104">
        <v>328859.68</v>
      </c>
      <c r="I7" s="104">
        <v>26333.14</v>
      </c>
      <c r="J7" s="103">
        <v>302527</v>
      </c>
      <c r="K7" s="103">
        <v>10804</v>
      </c>
      <c r="L7" s="103">
        <v>313331</v>
      </c>
      <c r="M7" s="103">
        <v>122918</v>
      </c>
    </row>
    <row r="8" spans="1:13" ht="15" customHeight="1" x14ac:dyDescent="0.25">
      <c r="A8" t="str">
        <f t="shared" si="0"/>
        <v>AXA COLPATRIA45443</v>
      </c>
      <c r="B8" s="87" t="s">
        <v>2</v>
      </c>
      <c r="C8" s="102">
        <v>45443</v>
      </c>
      <c r="D8" s="103">
        <v>237850</v>
      </c>
      <c r="E8" s="103">
        <v>19682</v>
      </c>
      <c r="F8" s="103">
        <v>21707</v>
      </c>
      <c r="G8" s="103">
        <v>279239</v>
      </c>
      <c r="H8" s="104">
        <v>457291.41</v>
      </c>
      <c r="I8" s="104">
        <v>53255.69</v>
      </c>
      <c r="J8" s="103">
        <v>404036</v>
      </c>
      <c r="K8" s="103">
        <v>41886</v>
      </c>
      <c r="L8" s="103">
        <v>445922</v>
      </c>
      <c r="M8" s="103">
        <v>166683</v>
      </c>
    </row>
    <row r="9" spans="1:13" ht="15" customHeight="1" x14ac:dyDescent="0.25">
      <c r="A9" t="str">
        <f t="shared" si="0"/>
        <v>AXA COLPATRIA45473</v>
      </c>
      <c r="B9" s="87" t="s">
        <v>2</v>
      </c>
      <c r="C9" s="102">
        <v>45473</v>
      </c>
      <c r="D9" s="103">
        <v>249654</v>
      </c>
      <c r="E9" s="103">
        <v>21660</v>
      </c>
      <c r="F9" s="103">
        <v>24945</v>
      </c>
      <c r="G9" s="103">
        <v>296259</v>
      </c>
      <c r="H9" s="104">
        <v>467336.47</v>
      </c>
      <c r="I9" s="104">
        <v>54349.93</v>
      </c>
      <c r="J9" s="103">
        <v>412987</v>
      </c>
      <c r="K9" s="103">
        <v>44439</v>
      </c>
      <c r="L9" s="103">
        <v>457425</v>
      </c>
      <c r="M9" s="103">
        <v>161166</v>
      </c>
    </row>
    <row r="10" spans="1:13" ht="15" customHeight="1" x14ac:dyDescent="0.25">
      <c r="A10" t="str">
        <f t="shared" si="0"/>
        <v>AXA COLPATRIA45504</v>
      </c>
      <c r="B10" s="87" t="s">
        <v>2</v>
      </c>
      <c r="C10" s="102">
        <v>45504</v>
      </c>
      <c r="D10" s="103">
        <v>258611</v>
      </c>
      <c r="E10" s="103">
        <v>24350</v>
      </c>
      <c r="F10" s="103">
        <v>36283</v>
      </c>
      <c r="G10" s="103">
        <v>319243</v>
      </c>
      <c r="H10" s="104">
        <v>477814.93</v>
      </c>
      <c r="I10" s="104">
        <v>47951.05</v>
      </c>
      <c r="J10" s="103">
        <v>429864</v>
      </c>
      <c r="K10" s="103">
        <v>39925</v>
      </c>
      <c r="L10" s="103">
        <v>469789</v>
      </c>
      <c r="M10" s="103">
        <v>150546</v>
      </c>
    </row>
    <row r="11" spans="1:13" ht="15" customHeight="1" x14ac:dyDescent="0.25">
      <c r="A11" t="str">
        <f t="shared" si="0"/>
        <v>BBVA SEGUROS45443</v>
      </c>
      <c r="B11" s="87" t="s">
        <v>3</v>
      </c>
      <c r="C11" s="102">
        <v>45443</v>
      </c>
      <c r="D11" s="103">
        <v>28257</v>
      </c>
      <c r="E11" s="103">
        <v>7465</v>
      </c>
      <c r="F11" s="103">
        <v>1486</v>
      </c>
      <c r="G11" s="103">
        <v>37208</v>
      </c>
      <c r="H11" s="104">
        <v>149435.72</v>
      </c>
      <c r="I11" s="104">
        <v>3894.73</v>
      </c>
      <c r="J11" s="103">
        <v>145541</v>
      </c>
      <c r="K11" s="103">
        <v>582</v>
      </c>
      <c r="L11" s="103">
        <v>146123</v>
      </c>
      <c r="M11" s="103">
        <v>108915</v>
      </c>
    </row>
    <row r="12" spans="1:13" ht="15" customHeight="1" x14ac:dyDescent="0.25">
      <c r="A12" t="str">
        <f t="shared" si="0"/>
        <v>BBVA SEGUROS45473</v>
      </c>
      <c r="B12" s="87" t="s">
        <v>3</v>
      </c>
      <c r="C12" s="102">
        <v>45473</v>
      </c>
      <c r="D12" s="103">
        <v>27562</v>
      </c>
      <c r="E12" s="103">
        <v>6978</v>
      </c>
      <c r="F12" s="103">
        <v>1498</v>
      </c>
      <c r="G12" s="103">
        <v>36038</v>
      </c>
      <c r="H12" s="104">
        <v>156320.85999999999</v>
      </c>
      <c r="I12" s="104">
        <v>4989.8100000000004</v>
      </c>
      <c r="J12" s="103">
        <v>151331</v>
      </c>
      <c r="K12" s="103">
        <v>545</v>
      </c>
      <c r="L12" s="103">
        <v>151876</v>
      </c>
      <c r="M12" s="103">
        <v>115838</v>
      </c>
    </row>
    <row r="13" spans="1:13" ht="15" customHeight="1" x14ac:dyDescent="0.25">
      <c r="A13" t="str">
        <f t="shared" si="0"/>
        <v>BBVA SEGUROS45504</v>
      </c>
      <c r="B13" s="87" t="s">
        <v>3</v>
      </c>
      <c r="C13" s="102">
        <v>45504</v>
      </c>
      <c r="D13" s="103">
        <v>28632</v>
      </c>
      <c r="E13" s="103">
        <v>7189</v>
      </c>
      <c r="F13" s="103">
        <v>1040</v>
      </c>
      <c r="G13" s="103">
        <v>36861</v>
      </c>
      <c r="H13" s="104">
        <v>162260.56</v>
      </c>
      <c r="I13" s="104">
        <v>4515.47</v>
      </c>
      <c r="J13" s="103">
        <v>157745</v>
      </c>
      <c r="K13" s="103">
        <v>0</v>
      </c>
      <c r="L13" s="103">
        <v>157745</v>
      </c>
      <c r="M13" s="103">
        <v>120884</v>
      </c>
    </row>
    <row r="14" spans="1:13" ht="15" customHeight="1" x14ac:dyDescent="0.25">
      <c r="A14" t="str">
        <f t="shared" si="0"/>
        <v>BERKLEY45443</v>
      </c>
      <c r="B14" s="87" t="s">
        <v>4</v>
      </c>
      <c r="C14" s="102">
        <v>45443</v>
      </c>
      <c r="D14" s="103">
        <v>11906</v>
      </c>
      <c r="E14" s="103">
        <v>500</v>
      </c>
      <c r="F14" s="103">
        <v>3482</v>
      </c>
      <c r="G14" s="103">
        <v>15888</v>
      </c>
      <c r="H14" s="104">
        <v>38358.949999999997</v>
      </c>
      <c r="I14" s="104">
        <v>1116.51</v>
      </c>
      <c r="J14" s="103">
        <v>37242</v>
      </c>
      <c r="K14" s="103">
        <v>1117</v>
      </c>
      <c r="L14" s="103">
        <v>38359</v>
      </c>
      <c r="M14" s="103">
        <v>22471</v>
      </c>
    </row>
    <row r="15" spans="1:13" ht="15" customHeight="1" x14ac:dyDescent="0.25">
      <c r="A15" t="str">
        <f t="shared" si="0"/>
        <v>BERKLEY45473</v>
      </c>
      <c r="B15" s="87" t="s">
        <v>4</v>
      </c>
      <c r="C15" s="102">
        <v>45473</v>
      </c>
      <c r="D15" s="103">
        <v>11958</v>
      </c>
      <c r="E15" s="103">
        <v>2314</v>
      </c>
      <c r="F15" s="103">
        <v>3609</v>
      </c>
      <c r="G15" s="103">
        <v>17881</v>
      </c>
      <c r="H15" s="104">
        <v>40417.99</v>
      </c>
      <c r="I15" s="104">
        <v>1441.61</v>
      </c>
      <c r="J15" s="103">
        <v>38976</v>
      </c>
      <c r="K15" s="103">
        <v>1442</v>
      </c>
      <c r="L15" s="103">
        <v>40418</v>
      </c>
      <c r="M15" s="103">
        <v>22537</v>
      </c>
    </row>
    <row r="16" spans="1:13" ht="15" customHeight="1" x14ac:dyDescent="0.25">
      <c r="A16" t="str">
        <f t="shared" si="0"/>
        <v>BERKLEY45504</v>
      </c>
      <c r="B16" s="87" t="s">
        <v>4</v>
      </c>
      <c r="C16" s="102">
        <v>45504</v>
      </c>
      <c r="D16" s="103">
        <v>12140</v>
      </c>
      <c r="E16" s="103">
        <v>341</v>
      </c>
      <c r="F16" s="103">
        <v>3626</v>
      </c>
      <c r="G16" s="103">
        <v>16107</v>
      </c>
      <c r="H16" s="104">
        <v>40736.15</v>
      </c>
      <c r="I16" s="104">
        <v>1441.61</v>
      </c>
      <c r="J16" s="103">
        <v>39295</v>
      </c>
      <c r="K16" s="103">
        <v>1442</v>
      </c>
      <c r="L16" s="103">
        <v>40736</v>
      </c>
      <c r="M16" s="103">
        <v>24629</v>
      </c>
    </row>
    <row r="17" spans="1:13" ht="15" customHeight="1" x14ac:dyDescent="0.25">
      <c r="A17" t="str">
        <f t="shared" si="0"/>
        <v>BOLIVAR45443</v>
      </c>
      <c r="B17" s="87" t="s">
        <v>5</v>
      </c>
      <c r="C17" s="102">
        <v>45443</v>
      </c>
      <c r="D17" s="103">
        <v>229778</v>
      </c>
      <c r="E17" s="103">
        <v>20276</v>
      </c>
      <c r="F17" s="103">
        <v>39331</v>
      </c>
      <c r="G17" s="103">
        <v>289385</v>
      </c>
      <c r="H17" s="104">
        <v>1457600.25</v>
      </c>
      <c r="I17" s="104">
        <v>1000701.85</v>
      </c>
      <c r="J17" s="103">
        <v>456898</v>
      </c>
      <c r="K17" s="103">
        <v>0</v>
      </c>
      <c r="L17" s="103">
        <v>456898</v>
      </c>
      <c r="M17" s="103">
        <v>167513</v>
      </c>
    </row>
    <row r="18" spans="1:13" ht="15" customHeight="1" x14ac:dyDescent="0.25">
      <c r="A18" t="str">
        <f t="shared" si="0"/>
        <v>BOLIVAR45473</v>
      </c>
      <c r="B18" s="87" t="s">
        <v>5</v>
      </c>
      <c r="C18" s="102">
        <v>45473</v>
      </c>
      <c r="D18" s="103">
        <v>232184</v>
      </c>
      <c r="E18" s="103">
        <v>19152</v>
      </c>
      <c r="F18" s="103">
        <v>38652</v>
      </c>
      <c r="G18" s="103">
        <v>289988</v>
      </c>
      <c r="H18" s="104">
        <v>1472836.97</v>
      </c>
      <c r="I18" s="104">
        <v>1022541.98</v>
      </c>
      <c r="J18" s="103">
        <v>450295</v>
      </c>
      <c r="K18" s="103">
        <v>0</v>
      </c>
      <c r="L18" s="103">
        <v>450295</v>
      </c>
      <c r="M18" s="103">
        <v>160307</v>
      </c>
    </row>
    <row r="19" spans="1:13" ht="15" customHeight="1" x14ac:dyDescent="0.25">
      <c r="A19" t="str">
        <f t="shared" si="0"/>
        <v>BOLIVAR45504</v>
      </c>
      <c r="B19" s="87" t="s">
        <v>5</v>
      </c>
      <c r="C19" s="102">
        <v>45504</v>
      </c>
      <c r="D19" s="103">
        <v>234704</v>
      </c>
      <c r="E19" s="103">
        <v>19152</v>
      </c>
      <c r="F19" s="103">
        <v>41765</v>
      </c>
      <c r="G19" s="103">
        <v>295621</v>
      </c>
      <c r="H19" s="104">
        <v>1488515.97</v>
      </c>
      <c r="I19" s="104">
        <v>1018306.53</v>
      </c>
      <c r="J19" s="103">
        <v>470209</v>
      </c>
      <c r="K19" s="103">
        <v>0</v>
      </c>
      <c r="L19" s="103">
        <v>470209</v>
      </c>
      <c r="M19" s="103">
        <v>174588</v>
      </c>
    </row>
    <row r="20" spans="1:13" ht="15" customHeight="1" x14ac:dyDescent="0.25">
      <c r="A20" t="str">
        <f t="shared" si="0"/>
        <v>CARDIF45443</v>
      </c>
      <c r="B20" s="87" t="s">
        <v>6</v>
      </c>
      <c r="C20" s="102">
        <v>45443</v>
      </c>
      <c r="D20" s="103">
        <v>231944</v>
      </c>
      <c r="E20" s="103">
        <v>8903</v>
      </c>
      <c r="F20" s="103">
        <v>7125</v>
      </c>
      <c r="G20" s="103">
        <v>247972</v>
      </c>
      <c r="H20" s="104">
        <v>528516.86</v>
      </c>
      <c r="I20" s="104">
        <v>79781.72</v>
      </c>
      <c r="J20" s="103">
        <v>448735</v>
      </c>
      <c r="K20" s="103">
        <v>37196</v>
      </c>
      <c r="L20" s="103">
        <v>485931</v>
      </c>
      <c r="M20" s="103">
        <v>237959</v>
      </c>
    </row>
    <row r="21" spans="1:13" ht="15" customHeight="1" x14ac:dyDescent="0.25">
      <c r="A21" t="str">
        <f t="shared" si="0"/>
        <v>CARDIF45473</v>
      </c>
      <c r="B21" s="87" t="s">
        <v>6</v>
      </c>
      <c r="C21" s="102">
        <v>45473</v>
      </c>
      <c r="D21" s="103">
        <v>231301</v>
      </c>
      <c r="E21" s="103">
        <v>8076</v>
      </c>
      <c r="F21" s="103">
        <v>7146</v>
      </c>
      <c r="G21" s="103">
        <v>246523</v>
      </c>
      <c r="H21" s="104">
        <v>540643.18999999994</v>
      </c>
      <c r="I21" s="104">
        <v>79358.22</v>
      </c>
      <c r="J21" s="103">
        <v>461285</v>
      </c>
      <c r="K21" s="103">
        <v>36978</v>
      </c>
      <c r="L21" s="103">
        <v>498263</v>
      </c>
      <c r="M21" s="103">
        <v>251740</v>
      </c>
    </row>
    <row r="22" spans="1:13" ht="15" customHeight="1" x14ac:dyDescent="0.25">
      <c r="A22" t="str">
        <f t="shared" si="0"/>
        <v>CARDIF45504</v>
      </c>
      <c r="B22" s="87" t="s">
        <v>6</v>
      </c>
      <c r="C22" s="102">
        <v>45504</v>
      </c>
      <c r="D22" s="103">
        <v>230204</v>
      </c>
      <c r="E22" s="103">
        <v>8752</v>
      </c>
      <c r="F22" s="103">
        <v>7252</v>
      </c>
      <c r="G22" s="103">
        <v>246208</v>
      </c>
      <c r="H22" s="104">
        <v>544835.9</v>
      </c>
      <c r="I22" s="104">
        <v>76978.720000000001</v>
      </c>
      <c r="J22" s="103">
        <v>467857</v>
      </c>
      <c r="K22" s="103">
        <v>36931</v>
      </c>
      <c r="L22" s="103">
        <v>504788</v>
      </c>
      <c r="M22" s="103">
        <v>258580</v>
      </c>
    </row>
    <row r="23" spans="1:13" ht="15" customHeight="1" x14ac:dyDescent="0.25">
      <c r="A23" t="str">
        <f t="shared" si="0"/>
        <v>CHUBB45443</v>
      </c>
      <c r="B23" s="87" t="s">
        <v>7</v>
      </c>
      <c r="C23" s="102">
        <v>45443</v>
      </c>
      <c r="D23" s="103">
        <v>65321</v>
      </c>
      <c r="E23" s="103">
        <v>10409</v>
      </c>
      <c r="F23" s="103">
        <v>42259</v>
      </c>
      <c r="G23" s="103">
        <v>117989</v>
      </c>
      <c r="H23" s="104">
        <v>276620.31</v>
      </c>
      <c r="I23" s="104">
        <v>56252.12</v>
      </c>
      <c r="J23" s="103">
        <v>220368</v>
      </c>
      <c r="K23" s="103">
        <v>17698</v>
      </c>
      <c r="L23" s="103">
        <v>238066</v>
      </c>
      <c r="M23" s="103">
        <v>120078</v>
      </c>
    </row>
    <row r="24" spans="1:13" ht="15" customHeight="1" x14ac:dyDescent="0.25">
      <c r="A24" t="str">
        <f t="shared" si="0"/>
        <v>CHUBB45473</v>
      </c>
      <c r="B24" s="87" t="s">
        <v>7</v>
      </c>
      <c r="C24" s="102">
        <v>45473</v>
      </c>
      <c r="D24" s="103">
        <v>68405</v>
      </c>
      <c r="E24" s="103">
        <v>10940</v>
      </c>
      <c r="F24" s="103">
        <v>48773</v>
      </c>
      <c r="G24" s="103">
        <v>128118</v>
      </c>
      <c r="H24" s="104">
        <v>273490.37</v>
      </c>
      <c r="I24" s="104">
        <v>40234.92</v>
      </c>
      <c r="J24" s="103">
        <v>233255</v>
      </c>
      <c r="K24" s="103">
        <v>19218</v>
      </c>
      <c r="L24" s="103">
        <v>252473</v>
      </c>
      <c r="M24" s="103">
        <v>124355</v>
      </c>
    </row>
    <row r="25" spans="1:13" ht="15" customHeight="1" x14ac:dyDescent="0.25">
      <c r="A25" t="str">
        <f t="shared" si="0"/>
        <v>CHUBB45504</v>
      </c>
      <c r="B25" s="87" t="s">
        <v>7</v>
      </c>
      <c r="C25" s="102">
        <v>45504</v>
      </c>
      <c r="D25" s="103">
        <v>69849</v>
      </c>
      <c r="E25" s="103">
        <v>12367</v>
      </c>
      <c r="F25" s="103">
        <v>54071</v>
      </c>
      <c r="G25" s="103">
        <v>136288</v>
      </c>
      <c r="H25" s="104">
        <v>272734.46000000002</v>
      </c>
      <c r="I25" s="104">
        <v>36421.980000000003</v>
      </c>
      <c r="J25" s="103">
        <v>236312</v>
      </c>
      <c r="K25" s="103">
        <v>20443</v>
      </c>
      <c r="L25" s="103">
        <v>256756</v>
      </c>
      <c r="M25" s="103">
        <v>120468</v>
      </c>
    </row>
    <row r="26" spans="1:13" ht="15" customHeight="1" x14ac:dyDescent="0.25">
      <c r="A26" t="str">
        <f t="shared" si="0"/>
        <v>COFACE45443</v>
      </c>
      <c r="B26" s="87" t="s">
        <v>95</v>
      </c>
      <c r="C26" s="102">
        <v>45443</v>
      </c>
      <c r="D26" s="103">
        <v>2060</v>
      </c>
      <c r="E26" s="103">
        <v>340</v>
      </c>
      <c r="F26" s="103">
        <v>313</v>
      </c>
      <c r="G26" s="103">
        <v>2713</v>
      </c>
      <c r="H26" s="104">
        <v>22590.880000000001</v>
      </c>
      <c r="I26" s="104">
        <v>545.6</v>
      </c>
      <c r="J26" s="103">
        <v>22045</v>
      </c>
      <c r="K26" s="103">
        <v>96</v>
      </c>
      <c r="L26" s="103">
        <v>22141</v>
      </c>
      <c r="M26" s="103">
        <v>19428</v>
      </c>
    </row>
    <row r="27" spans="1:13" ht="15" customHeight="1" x14ac:dyDescent="0.25">
      <c r="A27" t="str">
        <f t="shared" si="0"/>
        <v>COFACE45473</v>
      </c>
      <c r="B27" s="87" t="s">
        <v>95</v>
      </c>
      <c r="C27" s="102">
        <v>45473</v>
      </c>
      <c r="D27" s="103">
        <v>1816</v>
      </c>
      <c r="E27" s="103">
        <v>249</v>
      </c>
      <c r="F27" s="103">
        <v>327</v>
      </c>
      <c r="G27" s="103">
        <v>2391</v>
      </c>
      <c r="H27" s="104">
        <v>22468.45</v>
      </c>
      <c r="I27" s="104">
        <v>857.72</v>
      </c>
      <c r="J27" s="103">
        <v>21611</v>
      </c>
      <c r="K27" s="103">
        <v>359</v>
      </c>
      <c r="L27" s="103">
        <v>21969</v>
      </c>
      <c r="M27" s="103">
        <v>19578</v>
      </c>
    </row>
    <row r="28" spans="1:13" ht="15" customHeight="1" x14ac:dyDescent="0.25">
      <c r="A28" t="str">
        <f t="shared" si="0"/>
        <v>COFACE45504</v>
      </c>
      <c r="B28" s="87" t="s">
        <v>95</v>
      </c>
      <c r="C28" s="102">
        <v>45504</v>
      </c>
      <c r="D28" s="103">
        <v>1882</v>
      </c>
      <c r="E28" s="103">
        <v>371</v>
      </c>
      <c r="F28" s="103">
        <v>313</v>
      </c>
      <c r="G28" s="103">
        <v>2566</v>
      </c>
      <c r="H28" s="104">
        <v>22426.86</v>
      </c>
      <c r="I28" s="104">
        <v>1040.3399999999999</v>
      </c>
      <c r="J28" s="103">
        <v>21387</v>
      </c>
      <c r="K28" s="103">
        <v>385</v>
      </c>
      <c r="L28" s="103">
        <v>21771</v>
      </c>
      <c r="M28" s="103">
        <v>19206</v>
      </c>
    </row>
    <row r="29" spans="1:13" ht="15" customHeight="1" x14ac:dyDescent="0.25">
      <c r="A29" t="str">
        <f t="shared" si="0"/>
        <v>COLMENA45443</v>
      </c>
      <c r="B29" s="1" t="s">
        <v>115</v>
      </c>
      <c r="C29" s="102">
        <v>45443</v>
      </c>
      <c r="D29" s="103">
        <v>5498</v>
      </c>
      <c r="E29" s="103">
        <v>2129</v>
      </c>
      <c r="F29" s="103">
        <v>150</v>
      </c>
      <c r="G29" s="103">
        <v>7778</v>
      </c>
      <c r="H29" s="104">
        <v>97248.73</v>
      </c>
      <c r="I29" s="104">
        <v>5437.44</v>
      </c>
      <c r="J29" s="103">
        <v>91811</v>
      </c>
      <c r="K29" s="103">
        <v>0</v>
      </c>
      <c r="L29" s="103">
        <v>91811</v>
      </c>
      <c r="M29" s="103">
        <v>84034</v>
      </c>
    </row>
    <row r="30" spans="1:13" ht="15" customHeight="1" x14ac:dyDescent="0.25">
      <c r="A30" t="str">
        <f t="shared" si="0"/>
        <v>COLMENA45473</v>
      </c>
      <c r="B30" s="1" t="s">
        <v>115</v>
      </c>
      <c r="C30" s="102">
        <v>45473</v>
      </c>
      <c r="D30" s="103">
        <v>6159</v>
      </c>
      <c r="E30" s="103">
        <v>2291</v>
      </c>
      <c r="F30" s="103">
        <v>859</v>
      </c>
      <c r="G30" s="103">
        <v>9309</v>
      </c>
      <c r="H30" s="104">
        <v>98436.37</v>
      </c>
      <c r="I30" s="104">
        <v>5782.21</v>
      </c>
      <c r="J30" s="103">
        <v>92654</v>
      </c>
      <c r="K30" s="103">
        <v>345</v>
      </c>
      <c r="L30" s="103">
        <v>92999</v>
      </c>
      <c r="M30" s="103">
        <v>83690</v>
      </c>
    </row>
    <row r="31" spans="1:13" ht="15" customHeight="1" x14ac:dyDescent="0.25">
      <c r="A31" t="str">
        <f t="shared" si="0"/>
        <v>COLMENA45504</v>
      </c>
      <c r="B31" s="1" t="s">
        <v>115</v>
      </c>
      <c r="C31" s="102">
        <v>45504</v>
      </c>
      <c r="D31" s="103">
        <v>6578</v>
      </c>
      <c r="E31" s="103">
        <v>2161</v>
      </c>
      <c r="F31" s="103">
        <v>947</v>
      </c>
      <c r="G31" s="103">
        <v>9685</v>
      </c>
      <c r="H31" s="104">
        <v>99103.24</v>
      </c>
      <c r="I31" s="104">
        <v>5782.21</v>
      </c>
      <c r="J31" s="103">
        <v>93321</v>
      </c>
      <c r="K31" s="103">
        <v>345</v>
      </c>
      <c r="L31" s="103">
        <v>93666</v>
      </c>
      <c r="M31" s="103">
        <v>83980</v>
      </c>
    </row>
    <row r="32" spans="1:13" x14ac:dyDescent="0.25">
      <c r="A32" t="str">
        <f t="shared" si="0"/>
        <v>CONFIANZA45443</v>
      </c>
      <c r="B32" s="1" t="s">
        <v>8</v>
      </c>
      <c r="C32" s="102">
        <v>45443</v>
      </c>
      <c r="D32" s="103">
        <v>22010</v>
      </c>
      <c r="E32" s="103">
        <v>10234</v>
      </c>
      <c r="F32" s="103">
        <v>5362</v>
      </c>
      <c r="G32" s="103">
        <v>37606</v>
      </c>
      <c r="H32" s="104">
        <v>124460.97</v>
      </c>
      <c r="I32" s="104">
        <v>16229.91</v>
      </c>
      <c r="J32" s="103">
        <v>108231</v>
      </c>
      <c r="K32" s="103">
        <v>1107</v>
      </c>
      <c r="L32" s="103">
        <v>109338</v>
      </c>
      <c r="M32" s="103">
        <v>71733</v>
      </c>
    </row>
    <row r="33" spans="1:13" x14ac:dyDescent="0.25">
      <c r="A33" t="str">
        <f t="shared" si="0"/>
        <v>CONFIANZA45473</v>
      </c>
      <c r="B33" s="1" t="s">
        <v>8</v>
      </c>
      <c r="C33" s="102">
        <v>45473</v>
      </c>
      <c r="D33" s="103">
        <v>21620</v>
      </c>
      <c r="E33" s="103">
        <v>11105</v>
      </c>
      <c r="F33" s="103">
        <v>5511</v>
      </c>
      <c r="G33" s="103">
        <v>38236</v>
      </c>
      <c r="H33" s="104">
        <v>125521.08</v>
      </c>
      <c r="I33" s="104">
        <v>16288.62</v>
      </c>
      <c r="J33" s="103">
        <v>109232</v>
      </c>
      <c r="K33" s="103">
        <v>1225</v>
      </c>
      <c r="L33" s="103">
        <v>110458</v>
      </c>
      <c r="M33" s="103">
        <v>72221</v>
      </c>
    </row>
    <row r="34" spans="1:13" x14ac:dyDescent="0.25">
      <c r="A34" t="str">
        <f t="shared" si="0"/>
        <v>CONFIANZA45504</v>
      </c>
      <c r="B34" s="1" t="s">
        <v>8</v>
      </c>
      <c r="C34" s="102">
        <v>45504</v>
      </c>
      <c r="D34" s="103">
        <v>21819</v>
      </c>
      <c r="E34" s="103">
        <v>11178</v>
      </c>
      <c r="F34" s="103">
        <v>5859</v>
      </c>
      <c r="G34" s="103">
        <v>38856</v>
      </c>
      <c r="H34" s="104">
        <v>128106.95</v>
      </c>
      <c r="I34" s="104">
        <v>17845.8</v>
      </c>
      <c r="J34" s="103">
        <v>110261</v>
      </c>
      <c r="K34" s="103">
        <v>1217</v>
      </c>
      <c r="L34" s="103">
        <v>111479</v>
      </c>
      <c r="M34" s="103">
        <v>72622</v>
      </c>
    </row>
    <row r="35" spans="1:13" x14ac:dyDescent="0.25">
      <c r="A35" t="str">
        <f t="shared" si="0"/>
        <v>EQUIDAD45443</v>
      </c>
      <c r="B35" s="1" t="s">
        <v>9</v>
      </c>
      <c r="C35" s="102">
        <v>45443</v>
      </c>
      <c r="D35" s="103">
        <v>47315</v>
      </c>
      <c r="E35" s="103">
        <v>6615</v>
      </c>
      <c r="F35" s="103">
        <v>2667</v>
      </c>
      <c r="G35" s="103">
        <v>56598</v>
      </c>
      <c r="H35" s="104">
        <v>102084.19</v>
      </c>
      <c r="I35" s="104">
        <v>34146.99</v>
      </c>
      <c r="J35" s="103">
        <v>67937</v>
      </c>
      <c r="K35" s="103">
        <v>0</v>
      </c>
      <c r="L35" s="103">
        <v>67937</v>
      </c>
      <c r="M35" s="103">
        <v>11339</v>
      </c>
    </row>
    <row r="36" spans="1:13" x14ac:dyDescent="0.25">
      <c r="A36" t="str">
        <f t="shared" si="0"/>
        <v>EQUIDAD45473</v>
      </c>
      <c r="B36" s="1" t="s">
        <v>9</v>
      </c>
      <c r="C36" s="102">
        <v>45473</v>
      </c>
      <c r="D36" s="103">
        <v>47784</v>
      </c>
      <c r="E36" s="103">
        <v>6636</v>
      </c>
      <c r="F36" s="103">
        <v>2694</v>
      </c>
      <c r="G36" s="103">
        <v>57113</v>
      </c>
      <c r="H36" s="104">
        <v>102130.29</v>
      </c>
      <c r="I36" s="104">
        <v>29342.45</v>
      </c>
      <c r="J36" s="103">
        <v>73648</v>
      </c>
      <c r="K36" s="103">
        <v>0</v>
      </c>
      <c r="L36" s="103">
        <v>73648</v>
      </c>
      <c r="M36" s="103">
        <v>16535</v>
      </c>
    </row>
    <row r="37" spans="1:13" x14ac:dyDescent="0.25">
      <c r="A37" t="str">
        <f t="shared" si="0"/>
        <v>EQUIDAD45504</v>
      </c>
      <c r="B37" s="1" t="s">
        <v>9</v>
      </c>
      <c r="C37" s="102">
        <v>45504</v>
      </c>
      <c r="D37" s="103">
        <v>48443</v>
      </c>
      <c r="E37" s="103">
        <v>7473</v>
      </c>
      <c r="F37" s="103">
        <v>3158</v>
      </c>
      <c r="G37" s="103">
        <v>59075</v>
      </c>
      <c r="H37" s="104">
        <v>102295.97</v>
      </c>
      <c r="I37" s="104">
        <v>30571.360000000001</v>
      </c>
      <c r="J37" s="103">
        <v>71725</v>
      </c>
      <c r="K37" s="103">
        <v>0</v>
      </c>
      <c r="L37" s="103">
        <v>71725</v>
      </c>
      <c r="M37" s="103">
        <v>12650</v>
      </c>
    </row>
    <row r="38" spans="1:13" x14ac:dyDescent="0.25">
      <c r="A38" t="str">
        <f t="shared" si="0"/>
        <v>ESTADO45443</v>
      </c>
      <c r="B38" s="1" t="s">
        <v>10</v>
      </c>
      <c r="C38" s="102">
        <v>45443</v>
      </c>
      <c r="D38" s="103">
        <v>192875</v>
      </c>
      <c r="E38" s="103">
        <v>41290</v>
      </c>
      <c r="F38" s="103">
        <v>26258</v>
      </c>
      <c r="G38" s="103">
        <v>260422</v>
      </c>
      <c r="H38" s="104">
        <v>389147.87</v>
      </c>
      <c r="I38" s="104">
        <v>24595.62</v>
      </c>
      <c r="J38" s="103">
        <v>364552</v>
      </c>
      <c r="K38" s="103">
        <v>17122</v>
      </c>
      <c r="L38" s="103">
        <v>381674</v>
      </c>
      <c r="M38" s="103">
        <v>121252</v>
      </c>
    </row>
    <row r="39" spans="1:13" x14ac:dyDescent="0.25">
      <c r="A39" t="str">
        <f t="shared" si="0"/>
        <v>ESTADO45473</v>
      </c>
      <c r="B39" s="1" t="s">
        <v>10</v>
      </c>
      <c r="C39" s="102">
        <v>45473</v>
      </c>
      <c r="D39" s="103">
        <v>190651</v>
      </c>
      <c r="E39" s="103">
        <v>39707</v>
      </c>
      <c r="F39" s="103">
        <v>24456</v>
      </c>
      <c r="G39" s="103">
        <v>254814</v>
      </c>
      <c r="H39" s="104">
        <v>408140.57</v>
      </c>
      <c r="I39" s="104">
        <v>24190.46</v>
      </c>
      <c r="J39" s="103">
        <v>383950</v>
      </c>
      <c r="K39" s="103">
        <v>17012</v>
      </c>
      <c r="L39" s="103">
        <v>400962</v>
      </c>
      <c r="M39" s="103">
        <v>146148</v>
      </c>
    </row>
    <row r="40" spans="1:13" x14ac:dyDescent="0.25">
      <c r="A40" t="str">
        <f t="shared" si="0"/>
        <v>ESTADO45504</v>
      </c>
      <c r="B40" s="1" t="s">
        <v>10</v>
      </c>
      <c r="C40" s="102">
        <v>45504</v>
      </c>
      <c r="D40" s="103">
        <v>188306</v>
      </c>
      <c r="E40" s="103">
        <v>39278</v>
      </c>
      <c r="F40" s="103">
        <v>26863</v>
      </c>
      <c r="G40" s="103">
        <v>254447</v>
      </c>
      <c r="H40" s="104">
        <v>405950.33</v>
      </c>
      <c r="I40" s="104">
        <v>27962.05</v>
      </c>
      <c r="J40" s="103">
        <v>377988</v>
      </c>
      <c r="K40" s="103">
        <v>20156</v>
      </c>
      <c r="L40" s="103">
        <v>398145</v>
      </c>
      <c r="M40" s="103">
        <v>143698</v>
      </c>
    </row>
    <row r="41" spans="1:13" x14ac:dyDescent="0.25">
      <c r="A41" t="str">
        <f t="shared" si="0"/>
        <v>HDI SEGUROS45443</v>
      </c>
      <c r="B41" s="1" t="s">
        <v>99</v>
      </c>
      <c r="C41" s="102">
        <v>45443</v>
      </c>
      <c r="D41" s="103">
        <v>47902</v>
      </c>
      <c r="E41" s="103">
        <v>3744</v>
      </c>
      <c r="F41" s="103">
        <v>1597</v>
      </c>
      <c r="G41" s="103">
        <v>53244</v>
      </c>
      <c r="H41" s="104">
        <v>123119.95</v>
      </c>
      <c r="I41" s="104">
        <v>55205.03</v>
      </c>
      <c r="J41" s="103">
        <v>67915</v>
      </c>
      <c r="K41" s="103">
        <v>7346</v>
      </c>
      <c r="L41" s="103">
        <v>75261</v>
      </c>
      <c r="M41" s="103">
        <v>22017</v>
      </c>
    </row>
    <row r="42" spans="1:13" x14ac:dyDescent="0.25">
      <c r="A42" t="str">
        <f t="shared" si="0"/>
        <v>HDI SEGUROS45473</v>
      </c>
      <c r="B42" s="1" t="s">
        <v>99</v>
      </c>
      <c r="C42" s="102">
        <v>45473</v>
      </c>
      <c r="D42" s="103">
        <v>47164</v>
      </c>
      <c r="E42" s="103">
        <v>4203</v>
      </c>
      <c r="F42" s="103">
        <v>2321</v>
      </c>
      <c r="G42" s="103">
        <v>53688</v>
      </c>
      <c r="H42" s="104">
        <v>124107.43</v>
      </c>
      <c r="I42" s="104">
        <v>54937.62</v>
      </c>
      <c r="J42" s="103">
        <v>69170</v>
      </c>
      <c r="K42" s="103">
        <v>7328</v>
      </c>
      <c r="L42" s="103">
        <v>76498</v>
      </c>
      <c r="M42" s="103">
        <v>22810</v>
      </c>
    </row>
    <row r="43" spans="1:13" x14ac:dyDescent="0.25">
      <c r="A43" t="str">
        <f t="shared" si="0"/>
        <v>HDI SEGUROS45504</v>
      </c>
      <c r="B43" s="1" t="s">
        <v>99</v>
      </c>
      <c r="C43" s="102">
        <v>45504</v>
      </c>
      <c r="D43" s="103">
        <v>46753</v>
      </c>
      <c r="E43" s="103">
        <v>4099</v>
      </c>
      <c r="F43" s="103">
        <v>1736</v>
      </c>
      <c r="G43" s="103">
        <v>52587</v>
      </c>
      <c r="H43" s="104">
        <v>124583.65</v>
      </c>
      <c r="I43" s="104">
        <v>56451.79</v>
      </c>
      <c r="J43" s="103">
        <v>68132</v>
      </c>
      <c r="K43" s="103">
        <v>7107</v>
      </c>
      <c r="L43" s="103">
        <v>75239</v>
      </c>
      <c r="M43" s="103">
        <v>22652</v>
      </c>
    </row>
    <row r="44" spans="1:13" x14ac:dyDescent="0.25">
      <c r="A44" t="str">
        <f t="shared" si="0"/>
        <v>JMALUCELLI TRAVELERS45443</v>
      </c>
      <c r="B44" s="1" t="s">
        <v>11</v>
      </c>
      <c r="C44" s="102">
        <v>45443</v>
      </c>
      <c r="D44" s="103">
        <v>4228</v>
      </c>
      <c r="E44" s="103">
        <v>425</v>
      </c>
      <c r="F44" s="103">
        <v>366</v>
      </c>
      <c r="G44" s="103">
        <v>5019</v>
      </c>
      <c r="H44" s="104">
        <v>43628.52</v>
      </c>
      <c r="I44" s="104">
        <v>662.86</v>
      </c>
      <c r="J44" s="103">
        <v>42966</v>
      </c>
      <c r="K44" s="103">
        <v>0</v>
      </c>
      <c r="L44" s="103">
        <v>42966</v>
      </c>
      <c r="M44" s="103">
        <v>37947</v>
      </c>
    </row>
    <row r="45" spans="1:13" x14ac:dyDescent="0.25">
      <c r="A45" t="str">
        <f t="shared" si="0"/>
        <v>JMALUCELLI TRAVELERS45473</v>
      </c>
      <c r="B45" s="1" t="s">
        <v>11</v>
      </c>
      <c r="C45" s="102">
        <v>45473</v>
      </c>
      <c r="D45" s="103">
        <v>4184</v>
      </c>
      <c r="E45" s="103">
        <v>281</v>
      </c>
      <c r="F45" s="103">
        <v>371</v>
      </c>
      <c r="G45" s="103">
        <v>4836</v>
      </c>
      <c r="H45" s="104">
        <v>43551.41</v>
      </c>
      <c r="I45" s="104">
        <v>828.58</v>
      </c>
      <c r="J45" s="103">
        <v>42723</v>
      </c>
      <c r="K45" s="103">
        <v>0</v>
      </c>
      <c r="L45" s="103">
        <v>42723</v>
      </c>
      <c r="M45" s="103">
        <v>37887</v>
      </c>
    </row>
    <row r="46" spans="1:13" x14ac:dyDescent="0.25">
      <c r="A46" t="str">
        <f t="shared" si="0"/>
        <v>JMALUCELLI TRAVELERS45504</v>
      </c>
      <c r="B46" s="1" t="s">
        <v>11</v>
      </c>
      <c r="C46" s="102">
        <v>45504</v>
      </c>
      <c r="D46" s="103">
        <v>4138</v>
      </c>
      <c r="E46" s="103">
        <v>362</v>
      </c>
      <c r="F46" s="103">
        <v>447</v>
      </c>
      <c r="G46" s="103">
        <v>4947</v>
      </c>
      <c r="H46" s="104">
        <v>43965.8</v>
      </c>
      <c r="I46" s="104">
        <v>766.27</v>
      </c>
      <c r="J46" s="103">
        <v>43200</v>
      </c>
      <c r="K46" s="103">
        <v>0</v>
      </c>
      <c r="L46" s="103">
        <v>43200</v>
      </c>
      <c r="M46" s="103">
        <v>38252</v>
      </c>
    </row>
    <row r="47" spans="1:13" x14ac:dyDescent="0.25">
      <c r="A47" t="str">
        <f t="shared" si="0"/>
        <v>LIBERTY45443</v>
      </c>
      <c r="B47" s="1" t="s">
        <v>12</v>
      </c>
      <c r="C47" s="102">
        <v>45443</v>
      </c>
      <c r="D47" s="103">
        <v>160402</v>
      </c>
      <c r="E47" s="103">
        <v>9183</v>
      </c>
      <c r="F47" s="103">
        <v>21261</v>
      </c>
      <c r="G47" s="103">
        <v>190846</v>
      </c>
      <c r="H47" s="104">
        <v>486601.02</v>
      </c>
      <c r="I47" s="104">
        <v>59312.160000000003</v>
      </c>
      <c r="J47" s="103">
        <v>427289</v>
      </c>
      <c r="K47" s="103">
        <v>25903</v>
      </c>
      <c r="L47" s="103">
        <v>453192</v>
      </c>
      <c r="M47" s="103">
        <v>262346</v>
      </c>
    </row>
    <row r="48" spans="1:13" x14ac:dyDescent="0.25">
      <c r="A48" t="str">
        <f t="shared" si="0"/>
        <v>LIBERTY45473</v>
      </c>
      <c r="B48" s="1" t="s">
        <v>12</v>
      </c>
      <c r="C48" s="102">
        <v>45473</v>
      </c>
      <c r="D48" s="103">
        <v>160960</v>
      </c>
      <c r="E48" s="103">
        <v>8877</v>
      </c>
      <c r="F48" s="103">
        <v>9912</v>
      </c>
      <c r="G48" s="103">
        <v>179749</v>
      </c>
      <c r="H48" s="104">
        <v>493502.79</v>
      </c>
      <c r="I48" s="104">
        <v>59280.42</v>
      </c>
      <c r="J48" s="103">
        <v>434222</v>
      </c>
      <c r="K48" s="103">
        <v>26120</v>
      </c>
      <c r="L48" s="103">
        <v>460342</v>
      </c>
      <c r="M48" s="103">
        <v>280594</v>
      </c>
    </row>
    <row r="49" spans="1:13" x14ac:dyDescent="0.25">
      <c r="A49" t="str">
        <f t="shared" si="0"/>
        <v>LIBERTY45504</v>
      </c>
      <c r="B49" s="1" t="s">
        <v>12</v>
      </c>
      <c r="C49" s="102">
        <v>45504</v>
      </c>
      <c r="D49" s="103">
        <v>159986</v>
      </c>
      <c r="E49" s="103">
        <v>8933</v>
      </c>
      <c r="F49" s="103">
        <v>12006</v>
      </c>
      <c r="G49" s="103">
        <v>180926</v>
      </c>
      <c r="H49" s="104">
        <v>507379.3</v>
      </c>
      <c r="I49" s="104">
        <v>60359.88</v>
      </c>
      <c r="J49" s="103">
        <v>447019</v>
      </c>
      <c r="K49" s="103">
        <v>27139</v>
      </c>
      <c r="L49" s="103">
        <v>474158</v>
      </c>
      <c r="M49" s="103">
        <v>293233</v>
      </c>
    </row>
    <row r="50" spans="1:13" x14ac:dyDescent="0.25">
      <c r="A50" t="str">
        <f t="shared" si="0"/>
        <v>MAPFRE45443</v>
      </c>
      <c r="B50" s="1" t="s">
        <v>13</v>
      </c>
      <c r="C50" s="102">
        <v>45443</v>
      </c>
      <c r="D50" s="103">
        <v>146984</v>
      </c>
      <c r="E50" s="103">
        <v>20819</v>
      </c>
      <c r="F50" s="103">
        <v>40172</v>
      </c>
      <c r="G50" s="103">
        <v>207976</v>
      </c>
      <c r="H50" s="104">
        <v>419530.86</v>
      </c>
      <c r="I50" s="104">
        <v>73449.600000000006</v>
      </c>
      <c r="J50" s="103">
        <v>346081</v>
      </c>
      <c r="K50" s="103">
        <v>31196</v>
      </c>
      <c r="L50" s="103">
        <v>377278</v>
      </c>
      <c r="M50" s="103">
        <v>169302</v>
      </c>
    </row>
    <row r="51" spans="1:13" x14ac:dyDescent="0.25">
      <c r="A51" t="str">
        <f t="shared" si="0"/>
        <v>MAPFRE45473</v>
      </c>
      <c r="B51" s="1" t="s">
        <v>13</v>
      </c>
      <c r="C51" s="102">
        <v>45473</v>
      </c>
      <c r="D51" s="103">
        <v>148109</v>
      </c>
      <c r="E51" s="103">
        <v>18636</v>
      </c>
      <c r="F51" s="103">
        <v>35739</v>
      </c>
      <c r="G51" s="103">
        <v>202484</v>
      </c>
      <c r="H51" s="104">
        <v>429891.53</v>
      </c>
      <c r="I51" s="104">
        <v>94014.09</v>
      </c>
      <c r="J51" s="103">
        <v>335877</v>
      </c>
      <c r="K51" s="103">
        <v>30373</v>
      </c>
      <c r="L51" s="103">
        <v>366250</v>
      </c>
      <c r="M51" s="103">
        <v>163766</v>
      </c>
    </row>
    <row r="52" spans="1:13" x14ac:dyDescent="0.25">
      <c r="A52" t="str">
        <f t="shared" si="0"/>
        <v>MAPFRE45504</v>
      </c>
      <c r="B52" s="1" t="s">
        <v>13</v>
      </c>
      <c r="C52" s="102">
        <v>45504</v>
      </c>
      <c r="D52" s="103">
        <v>148897</v>
      </c>
      <c r="E52" s="103">
        <v>16749</v>
      </c>
      <c r="F52" s="103">
        <v>37148</v>
      </c>
      <c r="G52" s="103">
        <v>202793</v>
      </c>
      <c r="H52" s="104">
        <v>438637.04</v>
      </c>
      <c r="I52" s="104">
        <v>93723.520000000004</v>
      </c>
      <c r="J52" s="103">
        <v>344914</v>
      </c>
      <c r="K52" s="103">
        <v>30419</v>
      </c>
      <c r="L52" s="103">
        <v>375333</v>
      </c>
      <c r="M52" s="103">
        <v>172539</v>
      </c>
    </row>
    <row r="53" spans="1:13" x14ac:dyDescent="0.25">
      <c r="A53" t="str">
        <f t="shared" si="0"/>
        <v>MUNDIAL45443</v>
      </c>
      <c r="B53" s="1" t="s">
        <v>14</v>
      </c>
      <c r="C53" s="102">
        <v>45443</v>
      </c>
      <c r="D53" s="103">
        <v>141501</v>
      </c>
      <c r="E53" s="103">
        <v>10875</v>
      </c>
      <c r="F53" s="103">
        <v>2967</v>
      </c>
      <c r="G53" s="103">
        <v>155343</v>
      </c>
      <c r="H53" s="104">
        <v>222287.67</v>
      </c>
      <c r="I53" s="104">
        <v>28606.11</v>
      </c>
      <c r="J53" s="103">
        <v>193682</v>
      </c>
      <c r="K53" s="103">
        <v>468</v>
      </c>
      <c r="L53" s="103">
        <v>194150</v>
      </c>
      <c r="M53" s="103">
        <v>38807</v>
      </c>
    </row>
    <row r="54" spans="1:13" x14ac:dyDescent="0.25">
      <c r="A54" t="str">
        <f t="shared" si="0"/>
        <v>MUNDIAL45473</v>
      </c>
      <c r="B54" s="1" t="s">
        <v>14</v>
      </c>
      <c r="C54" s="102">
        <v>45473</v>
      </c>
      <c r="D54" s="103">
        <v>143387</v>
      </c>
      <c r="E54" s="103">
        <v>11651</v>
      </c>
      <c r="F54" s="103">
        <v>2411</v>
      </c>
      <c r="G54" s="103">
        <v>157450</v>
      </c>
      <c r="H54" s="104">
        <v>223976.66</v>
      </c>
      <c r="I54" s="104">
        <v>26604.11</v>
      </c>
      <c r="J54" s="103">
        <v>197373</v>
      </c>
      <c r="K54" s="103">
        <v>468</v>
      </c>
      <c r="L54" s="103">
        <v>197841</v>
      </c>
      <c r="M54" s="103">
        <v>40391</v>
      </c>
    </row>
    <row r="55" spans="1:13" x14ac:dyDescent="0.25">
      <c r="A55" t="str">
        <f t="shared" si="0"/>
        <v>MUNDIAL45504</v>
      </c>
      <c r="B55" s="1" t="s">
        <v>14</v>
      </c>
      <c r="C55" s="102">
        <v>45504</v>
      </c>
      <c r="D55" s="103">
        <v>143075</v>
      </c>
      <c r="E55" s="103">
        <v>11968</v>
      </c>
      <c r="F55" s="103">
        <v>3060</v>
      </c>
      <c r="G55" s="103">
        <v>158103</v>
      </c>
      <c r="H55" s="104">
        <v>238046.56</v>
      </c>
      <c r="I55" s="104">
        <v>33608.25</v>
      </c>
      <c r="J55" s="103">
        <v>204438</v>
      </c>
      <c r="K55" s="103">
        <v>516</v>
      </c>
      <c r="L55" s="103">
        <v>204955</v>
      </c>
      <c r="M55" s="103">
        <v>46852</v>
      </c>
    </row>
    <row r="56" spans="1:13" x14ac:dyDescent="0.25">
      <c r="A56" t="str">
        <f t="shared" si="0"/>
        <v>NACIONAL45443</v>
      </c>
      <c r="B56" s="1" t="s">
        <v>15</v>
      </c>
      <c r="C56" s="102">
        <v>45443</v>
      </c>
      <c r="D56" s="103">
        <v>23659</v>
      </c>
      <c r="E56" s="103">
        <v>7242</v>
      </c>
      <c r="F56" s="103">
        <v>1675</v>
      </c>
      <c r="G56" s="103">
        <v>32575</v>
      </c>
      <c r="H56" s="104">
        <v>90451.41</v>
      </c>
      <c r="I56" s="104">
        <v>1901.49</v>
      </c>
      <c r="J56" s="103">
        <v>88550</v>
      </c>
      <c r="K56" s="103">
        <v>0</v>
      </c>
      <c r="L56" s="103">
        <v>88550</v>
      </c>
      <c r="M56" s="103">
        <v>55975</v>
      </c>
    </row>
    <row r="57" spans="1:13" x14ac:dyDescent="0.25">
      <c r="A57" t="str">
        <f t="shared" si="0"/>
        <v>NACIONAL45473</v>
      </c>
      <c r="B57" s="1" t="s">
        <v>15</v>
      </c>
      <c r="C57" s="102">
        <v>45473</v>
      </c>
      <c r="D57" s="103">
        <v>21730</v>
      </c>
      <c r="E57" s="103">
        <v>6455</v>
      </c>
      <c r="F57" s="103">
        <v>1775</v>
      </c>
      <c r="G57" s="103">
        <v>29960</v>
      </c>
      <c r="H57" s="104">
        <v>91558.1</v>
      </c>
      <c r="I57" s="104">
        <v>1901.49</v>
      </c>
      <c r="J57" s="103">
        <v>89657</v>
      </c>
      <c r="K57" s="103">
        <v>0</v>
      </c>
      <c r="L57" s="103">
        <v>89657</v>
      </c>
      <c r="M57" s="103">
        <v>59696</v>
      </c>
    </row>
    <row r="58" spans="1:13" x14ac:dyDescent="0.25">
      <c r="A58" t="str">
        <f t="shared" si="0"/>
        <v>NACIONAL45504</v>
      </c>
      <c r="B58" s="1" t="s">
        <v>15</v>
      </c>
      <c r="C58" s="102">
        <v>45504</v>
      </c>
      <c r="D58" s="103">
        <v>17866</v>
      </c>
      <c r="E58" s="103">
        <v>6320</v>
      </c>
      <c r="F58" s="103">
        <v>1988</v>
      </c>
      <c r="G58" s="103">
        <v>26174</v>
      </c>
      <c r="H58" s="104">
        <v>91651.42</v>
      </c>
      <c r="I58" s="104">
        <v>1901.49</v>
      </c>
      <c r="J58" s="103">
        <v>89750</v>
      </c>
      <c r="K58" s="103">
        <v>0</v>
      </c>
      <c r="L58" s="103">
        <v>89750</v>
      </c>
      <c r="M58" s="103">
        <v>63576</v>
      </c>
    </row>
    <row r="59" spans="1:13" x14ac:dyDescent="0.25">
      <c r="A59" t="str">
        <f t="shared" ref="A59:A79" si="1">+B59&amp;C59</f>
        <v>PREVISORA45443</v>
      </c>
      <c r="B59" s="1" t="s">
        <v>16</v>
      </c>
      <c r="C59" s="102">
        <v>45443</v>
      </c>
      <c r="D59" s="103">
        <v>336308</v>
      </c>
      <c r="E59" s="103">
        <v>34723</v>
      </c>
      <c r="F59" s="103">
        <v>62929</v>
      </c>
      <c r="G59" s="103">
        <v>433960</v>
      </c>
      <c r="H59" s="104">
        <v>694969.46</v>
      </c>
      <c r="I59" s="104">
        <v>158567.32</v>
      </c>
      <c r="J59" s="103">
        <v>536402</v>
      </c>
      <c r="K59" s="103">
        <v>0</v>
      </c>
      <c r="L59" s="103">
        <v>536402</v>
      </c>
      <c r="M59" s="103">
        <v>102442</v>
      </c>
    </row>
    <row r="60" spans="1:13" x14ac:dyDescent="0.25">
      <c r="A60" t="str">
        <f t="shared" si="1"/>
        <v>PREVISORA45473</v>
      </c>
      <c r="B60" s="1" t="s">
        <v>16</v>
      </c>
      <c r="C60" s="102">
        <v>45473</v>
      </c>
      <c r="D60" s="103">
        <v>341618</v>
      </c>
      <c r="E60" s="103">
        <v>36541</v>
      </c>
      <c r="F60" s="103">
        <v>64962</v>
      </c>
      <c r="G60" s="103">
        <v>443121</v>
      </c>
      <c r="H60" s="104">
        <v>715077.64</v>
      </c>
      <c r="I60" s="104">
        <v>158167.76</v>
      </c>
      <c r="J60" s="103">
        <v>556910</v>
      </c>
      <c r="K60" s="103">
        <v>0</v>
      </c>
      <c r="L60" s="103">
        <v>556910</v>
      </c>
      <c r="M60" s="103">
        <v>113789</v>
      </c>
    </row>
    <row r="61" spans="1:13" x14ac:dyDescent="0.25">
      <c r="A61" t="str">
        <f t="shared" si="1"/>
        <v>PREVISORA45504</v>
      </c>
      <c r="B61" s="1" t="s">
        <v>16</v>
      </c>
      <c r="C61" s="102">
        <v>45504</v>
      </c>
      <c r="D61" s="103">
        <v>348151</v>
      </c>
      <c r="E61" s="103">
        <v>37890</v>
      </c>
      <c r="F61" s="103">
        <v>67795</v>
      </c>
      <c r="G61" s="103">
        <v>453836</v>
      </c>
      <c r="H61" s="104">
        <v>747815.83</v>
      </c>
      <c r="I61" s="104">
        <v>159821.54999999999</v>
      </c>
      <c r="J61" s="103">
        <v>587994</v>
      </c>
      <c r="K61" s="103">
        <v>0</v>
      </c>
      <c r="L61" s="103">
        <v>587994</v>
      </c>
      <c r="M61" s="103">
        <v>134158</v>
      </c>
    </row>
    <row r="62" spans="1:13" x14ac:dyDescent="0.25">
      <c r="A62" t="str">
        <f t="shared" si="1"/>
        <v>SBS SEGUROS45443</v>
      </c>
      <c r="B62" s="1" t="s">
        <v>97</v>
      </c>
      <c r="C62" s="102">
        <v>45443</v>
      </c>
      <c r="D62" s="103">
        <v>128351</v>
      </c>
      <c r="E62" s="103">
        <v>8887</v>
      </c>
      <c r="F62" s="103">
        <v>36296</v>
      </c>
      <c r="G62" s="103">
        <v>173534</v>
      </c>
      <c r="H62" s="104">
        <v>259317.05</v>
      </c>
      <c r="I62" s="104">
        <v>25968.49</v>
      </c>
      <c r="J62" s="103">
        <v>233349</v>
      </c>
      <c r="K62" s="103">
        <v>0</v>
      </c>
      <c r="L62" s="103">
        <v>233349</v>
      </c>
      <c r="M62" s="103">
        <v>59815</v>
      </c>
    </row>
    <row r="63" spans="1:13" x14ac:dyDescent="0.25">
      <c r="A63" t="str">
        <f t="shared" si="1"/>
        <v>SBS SEGUROS45473</v>
      </c>
      <c r="B63" s="1" t="s">
        <v>97</v>
      </c>
      <c r="C63" s="102">
        <v>45473</v>
      </c>
      <c r="D63" s="103">
        <v>130697</v>
      </c>
      <c r="E63" s="103">
        <v>7350</v>
      </c>
      <c r="F63" s="103">
        <v>38587</v>
      </c>
      <c r="G63" s="103">
        <v>176634</v>
      </c>
      <c r="H63" s="104">
        <v>283262.95</v>
      </c>
      <c r="I63" s="104">
        <v>26288.58</v>
      </c>
      <c r="J63" s="103">
        <v>256974</v>
      </c>
      <c r="K63" s="103">
        <v>0</v>
      </c>
      <c r="L63" s="103">
        <v>256974</v>
      </c>
      <c r="M63" s="103">
        <v>80341</v>
      </c>
    </row>
    <row r="64" spans="1:13" x14ac:dyDescent="0.25">
      <c r="A64" t="str">
        <f t="shared" si="1"/>
        <v>SBS SEGUROS45504</v>
      </c>
      <c r="B64" s="1" t="s">
        <v>97</v>
      </c>
      <c r="C64" s="102">
        <v>45504</v>
      </c>
      <c r="D64" s="103">
        <v>131671</v>
      </c>
      <c r="E64" s="103">
        <v>7835</v>
      </c>
      <c r="F64" s="103">
        <v>40272</v>
      </c>
      <c r="G64" s="103">
        <v>179778</v>
      </c>
      <c r="H64" s="104">
        <v>289685.05</v>
      </c>
      <c r="I64" s="104">
        <v>26288.58</v>
      </c>
      <c r="J64" s="103">
        <v>263396</v>
      </c>
      <c r="K64" s="103">
        <v>0</v>
      </c>
      <c r="L64" s="103">
        <v>263396</v>
      </c>
      <c r="M64" s="103">
        <v>83618</v>
      </c>
    </row>
    <row r="65" spans="1:13" x14ac:dyDescent="0.25">
      <c r="A65" t="str">
        <f t="shared" si="1"/>
        <v>SEGUREXPO45443</v>
      </c>
      <c r="B65" s="1" t="s">
        <v>17</v>
      </c>
      <c r="C65" s="102">
        <v>45443</v>
      </c>
      <c r="D65" s="103">
        <v>5790</v>
      </c>
      <c r="E65" s="103">
        <v>2054</v>
      </c>
      <c r="F65" s="103">
        <v>1099</v>
      </c>
      <c r="G65" s="103">
        <v>8943</v>
      </c>
      <c r="H65" s="104">
        <v>30266.93</v>
      </c>
      <c r="I65" s="104">
        <v>1365.4</v>
      </c>
      <c r="J65" s="103">
        <v>28902</v>
      </c>
      <c r="K65" s="103">
        <v>0</v>
      </c>
      <c r="L65" s="103">
        <v>28902</v>
      </c>
      <c r="M65" s="103">
        <v>19958</v>
      </c>
    </row>
    <row r="66" spans="1:13" x14ac:dyDescent="0.25">
      <c r="A66" t="str">
        <f t="shared" si="1"/>
        <v>SEGUREXPO45473</v>
      </c>
      <c r="B66" s="1" t="s">
        <v>17</v>
      </c>
      <c r="C66" s="102">
        <v>45473</v>
      </c>
      <c r="D66" s="103">
        <v>5829</v>
      </c>
      <c r="E66" s="103">
        <v>2212</v>
      </c>
      <c r="F66" s="103">
        <v>1103</v>
      </c>
      <c r="G66" s="103">
        <v>9144</v>
      </c>
      <c r="H66" s="104">
        <v>31000.6</v>
      </c>
      <c r="I66" s="104">
        <v>1365.4</v>
      </c>
      <c r="J66" s="103">
        <v>29635</v>
      </c>
      <c r="K66" s="103">
        <v>0</v>
      </c>
      <c r="L66" s="103">
        <v>29635</v>
      </c>
      <c r="M66" s="103">
        <v>20491</v>
      </c>
    </row>
    <row r="67" spans="1:13" x14ac:dyDescent="0.25">
      <c r="A67" t="str">
        <f t="shared" si="1"/>
        <v>SEGUREXPO45504</v>
      </c>
      <c r="B67" s="1" t="s">
        <v>17</v>
      </c>
      <c r="C67" s="102">
        <v>45504</v>
      </c>
      <c r="D67" s="103">
        <v>5842</v>
      </c>
      <c r="E67" s="103">
        <v>2224</v>
      </c>
      <c r="F67" s="103">
        <v>1099</v>
      </c>
      <c r="G67" s="103">
        <v>9165</v>
      </c>
      <c r="H67" s="104">
        <v>31918.58</v>
      </c>
      <c r="I67" s="104">
        <v>1365.4</v>
      </c>
      <c r="J67" s="103">
        <v>30553</v>
      </c>
      <c r="K67" s="103">
        <v>0</v>
      </c>
      <c r="L67" s="103">
        <v>30553</v>
      </c>
      <c r="M67" s="103">
        <v>21388</v>
      </c>
    </row>
    <row r="68" spans="1:13" x14ac:dyDescent="0.25">
      <c r="A68" t="str">
        <f t="shared" si="1"/>
        <v>SOLIDARIA45443</v>
      </c>
      <c r="B68" s="1" t="s">
        <v>18</v>
      </c>
      <c r="C68" s="102">
        <v>45443</v>
      </c>
      <c r="D68" s="103">
        <v>80739</v>
      </c>
      <c r="E68" s="103">
        <v>8568</v>
      </c>
      <c r="F68" s="103">
        <v>0</v>
      </c>
      <c r="G68" s="103">
        <v>89306</v>
      </c>
      <c r="H68" s="104">
        <v>307682.21000000002</v>
      </c>
      <c r="I68" s="104">
        <v>10569.99</v>
      </c>
      <c r="J68" s="103">
        <v>297112</v>
      </c>
      <c r="K68" s="103">
        <v>0</v>
      </c>
      <c r="L68" s="103">
        <v>297112</v>
      </c>
      <c r="M68" s="103">
        <v>207806</v>
      </c>
    </row>
    <row r="69" spans="1:13" x14ac:dyDescent="0.25">
      <c r="A69" t="str">
        <f t="shared" si="1"/>
        <v>SOLIDARIA45473</v>
      </c>
      <c r="B69" s="1" t="s">
        <v>18</v>
      </c>
      <c r="C69" s="102">
        <v>45473</v>
      </c>
      <c r="D69" s="103">
        <v>81108</v>
      </c>
      <c r="E69" s="103">
        <v>8876</v>
      </c>
      <c r="F69" s="103">
        <v>0</v>
      </c>
      <c r="G69" s="103">
        <v>89984</v>
      </c>
      <c r="H69" s="104">
        <v>315148.28000000003</v>
      </c>
      <c r="I69" s="104">
        <v>10569.99</v>
      </c>
      <c r="J69" s="103">
        <v>304578</v>
      </c>
      <c r="K69" s="103">
        <v>0</v>
      </c>
      <c r="L69" s="103">
        <v>304578</v>
      </c>
      <c r="M69" s="103">
        <v>214594</v>
      </c>
    </row>
    <row r="70" spans="1:13" x14ac:dyDescent="0.25">
      <c r="A70" t="str">
        <f t="shared" si="1"/>
        <v>SOLIDARIA45504</v>
      </c>
      <c r="B70" s="1" t="s">
        <v>18</v>
      </c>
      <c r="C70" s="102">
        <v>45504</v>
      </c>
      <c r="D70" s="103">
        <v>81873</v>
      </c>
      <c r="E70" s="103">
        <v>8875</v>
      </c>
      <c r="F70" s="103">
        <v>0</v>
      </c>
      <c r="G70" s="103">
        <v>90747</v>
      </c>
      <c r="H70" s="104">
        <v>328705.17</v>
      </c>
      <c r="I70" s="104">
        <v>10569.99</v>
      </c>
      <c r="J70" s="103">
        <v>318135</v>
      </c>
      <c r="K70" s="103">
        <v>0</v>
      </c>
      <c r="L70" s="103">
        <v>318135</v>
      </c>
      <c r="M70" s="103">
        <v>227388</v>
      </c>
    </row>
    <row r="71" spans="1:13" x14ac:dyDescent="0.25">
      <c r="A71" t="str">
        <f t="shared" si="1"/>
        <v>SOLUNION45443</v>
      </c>
      <c r="B71" s="1" t="s">
        <v>19</v>
      </c>
      <c r="C71" s="102">
        <v>45443</v>
      </c>
      <c r="D71" s="103">
        <v>9171</v>
      </c>
      <c r="E71" s="103">
        <v>1567</v>
      </c>
      <c r="F71" s="103">
        <v>1225</v>
      </c>
      <c r="G71" s="103">
        <v>11963</v>
      </c>
      <c r="H71" s="104">
        <v>44201.11</v>
      </c>
      <c r="I71" s="104">
        <v>292.27</v>
      </c>
      <c r="J71" s="103">
        <v>43909</v>
      </c>
      <c r="K71" s="103">
        <v>0</v>
      </c>
      <c r="L71" s="103">
        <v>43909</v>
      </c>
      <c r="M71" s="103">
        <v>31946</v>
      </c>
    </row>
    <row r="72" spans="1:13" x14ac:dyDescent="0.25">
      <c r="A72" t="str">
        <f t="shared" si="1"/>
        <v>SOLUNION45473</v>
      </c>
      <c r="B72" s="1" t="s">
        <v>19</v>
      </c>
      <c r="C72" s="102">
        <v>45473</v>
      </c>
      <c r="D72" s="103">
        <v>9180</v>
      </c>
      <c r="E72" s="103">
        <v>1378</v>
      </c>
      <c r="F72" s="103">
        <v>1620</v>
      </c>
      <c r="G72" s="103">
        <v>12177</v>
      </c>
      <c r="H72" s="104">
        <v>45886.26</v>
      </c>
      <c r="I72" s="104">
        <v>292.27</v>
      </c>
      <c r="J72" s="103">
        <v>45594</v>
      </c>
      <c r="K72" s="103">
        <v>0</v>
      </c>
      <c r="L72" s="103">
        <v>45594</v>
      </c>
      <c r="M72" s="103">
        <v>33417</v>
      </c>
    </row>
    <row r="73" spans="1:13" x14ac:dyDescent="0.25">
      <c r="A73" t="str">
        <f t="shared" si="1"/>
        <v>SOLUNION45504</v>
      </c>
      <c r="B73" s="1" t="s">
        <v>19</v>
      </c>
      <c r="C73" s="102">
        <v>45504</v>
      </c>
      <c r="D73" s="103">
        <v>9080</v>
      </c>
      <c r="E73" s="103">
        <v>1710</v>
      </c>
      <c r="F73" s="103">
        <v>1595</v>
      </c>
      <c r="G73" s="103">
        <v>12385</v>
      </c>
      <c r="H73" s="104">
        <v>47050.85</v>
      </c>
      <c r="I73" s="104">
        <v>292.27</v>
      </c>
      <c r="J73" s="103">
        <v>46759</v>
      </c>
      <c r="K73" s="103">
        <v>0</v>
      </c>
      <c r="L73" s="103">
        <v>46759</v>
      </c>
      <c r="M73" s="103">
        <v>34374</v>
      </c>
    </row>
    <row r="74" spans="1:13" x14ac:dyDescent="0.25">
      <c r="A74" t="str">
        <f t="shared" si="1"/>
        <v>SURAMERICANA45443</v>
      </c>
      <c r="B74" s="1" t="s">
        <v>20</v>
      </c>
      <c r="C74" s="102">
        <v>45443</v>
      </c>
      <c r="D74" s="103">
        <v>451190</v>
      </c>
      <c r="E74" s="103">
        <v>54340</v>
      </c>
      <c r="F74" s="103">
        <v>37277</v>
      </c>
      <c r="G74" s="103">
        <v>542807</v>
      </c>
      <c r="H74" s="104">
        <v>958838.76</v>
      </c>
      <c r="I74" s="104">
        <v>192202.54</v>
      </c>
      <c r="J74" s="103">
        <v>766636</v>
      </c>
      <c r="K74" s="103">
        <v>0</v>
      </c>
      <c r="L74" s="103">
        <v>766636</v>
      </c>
      <c r="M74" s="103">
        <v>223829</v>
      </c>
    </row>
    <row r="75" spans="1:13" x14ac:dyDescent="0.25">
      <c r="A75" t="str">
        <f t="shared" si="1"/>
        <v>SURAMERICANA45473</v>
      </c>
      <c r="B75" s="1" t="s">
        <v>20</v>
      </c>
      <c r="C75" s="102">
        <v>45473</v>
      </c>
      <c r="D75" s="103">
        <v>458433</v>
      </c>
      <c r="E75" s="103">
        <v>63046</v>
      </c>
      <c r="F75" s="103">
        <v>41081</v>
      </c>
      <c r="G75" s="103">
        <v>562559</v>
      </c>
      <c r="H75" s="104">
        <v>973642.68</v>
      </c>
      <c r="I75" s="104">
        <v>190158.14</v>
      </c>
      <c r="J75" s="103">
        <v>783485</v>
      </c>
      <c r="K75" s="103">
        <v>0</v>
      </c>
      <c r="L75" s="103">
        <v>783485</v>
      </c>
      <c r="M75" s="103">
        <v>220925</v>
      </c>
    </row>
    <row r="76" spans="1:13" x14ac:dyDescent="0.25">
      <c r="A76" t="str">
        <f t="shared" si="1"/>
        <v>SURAMERICANA45504</v>
      </c>
      <c r="B76" s="1" t="s">
        <v>20</v>
      </c>
      <c r="C76" s="102">
        <v>45504</v>
      </c>
      <c r="D76" s="103">
        <v>443778</v>
      </c>
      <c r="E76" s="103">
        <v>77978</v>
      </c>
      <c r="F76" s="103">
        <v>40134</v>
      </c>
      <c r="G76" s="103">
        <v>561890</v>
      </c>
      <c r="H76" s="104">
        <v>994683.05</v>
      </c>
      <c r="I76" s="104">
        <v>191216.23</v>
      </c>
      <c r="J76" s="103">
        <v>803467</v>
      </c>
      <c r="K76" s="103">
        <v>0</v>
      </c>
      <c r="L76" s="103">
        <v>803467</v>
      </c>
      <c r="M76" s="103">
        <v>241576</v>
      </c>
    </row>
    <row r="77" spans="1:13" x14ac:dyDescent="0.25">
      <c r="A77" t="str">
        <f t="shared" si="1"/>
        <v>ZURICH45443</v>
      </c>
      <c r="B77" s="1" t="s">
        <v>21</v>
      </c>
      <c r="C77" s="102">
        <v>45443</v>
      </c>
      <c r="D77" s="103">
        <v>54620</v>
      </c>
      <c r="E77" s="103">
        <v>14776</v>
      </c>
      <c r="F77" s="103">
        <v>6320</v>
      </c>
      <c r="G77" s="103">
        <v>75716</v>
      </c>
      <c r="H77" s="104">
        <v>282656.84999999998</v>
      </c>
      <c r="I77" s="104">
        <v>185904.92</v>
      </c>
      <c r="J77" s="103">
        <v>96752</v>
      </c>
      <c r="K77" s="103">
        <v>11357</v>
      </c>
      <c r="L77" s="103">
        <v>108109</v>
      </c>
      <c r="M77" s="103">
        <v>32393</v>
      </c>
    </row>
    <row r="78" spans="1:13" x14ac:dyDescent="0.25">
      <c r="A78" t="str">
        <f t="shared" si="1"/>
        <v>ZURICH45473</v>
      </c>
      <c r="B78" s="1" t="s">
        <v>21</v>
      </c>
      <c r="C78" s="102">
        <v>45473</v>
      </c>
      <c r="D78" s="103">
        <v>52201</v>
      </c>
      <c r="E78" s="103">
        <v>16231</v>
      </c>
      <c r="F78" s="103">
        <v>6495</v>
      </c>
      <c r="G78" s="103">
        <v>74927</v>
      </c>
      <c r="H78" s="104">
        <v>281882.58</v>
      </c>
      <c r="I78" s="104">
        <v>187294.47</v>
      </c>
      <c r="J78" s="103">
        <v>94588</v>
      </c>
      <c r="K78" s="103">
        <v>11239</v>
      </c>
      <c r="L78" s="103">
        <v>105827</v>
      </c>
      <c r="M78" s="103">
        <v>30901</v>
      </c>
    </row>
    <row r="79" spans="1:13" x14ac:dyDescent="0.25">
      <c r="A79" t="str">
        <f t="shared" si="1"/>
        <v>ZURICH45504</v>
      </c>
      <c r="B79" s="1" t="s">
        <v>21</v>
      </c>
      <c r="C79" s="102">
        <v>45504</v>
      </c>
      <c r="D79" s="103">
        <v>52217</v>
      </c>
      <c r="E79" s="103">
        <v>15646</v>
      </c>
      <c r="F79" s="103">
        <v>6434</v>
      </c>
      <c r="G79" s="103">
        <v>74297</v>
      </c>
      <c r="H79" s="104">
        <v>284082.96000000002</v>
      </c>
      <c r="I79" s="104">
        <v>203134.77</v>
      </c>
      <c r="J79" s="103">
        <v>80948</v>
      </c>
      <c r="K79" s="103">
        <v>11145</v>
      </c>
      <c r="L79" s="103">
        <v>92093</v>
      </c>
      <c r="M79" s="103">
        <v>17796</v>
      </c>
    </row>
    <row r="80" spans="1:13" x14ac:dyDescent="0.25">
      <c r="C80" s="70"/>
    </row>
    <row r="81" spans="3:3" x14ac:dyDescent="0.25">
      <c r="C81" s="70"/>
    </row>
    <row r="82" spans="3:3" x14ac:dyDescent="0.25">
      <c r="C82" s="70"/>
    </row>
    <row r="83" spans="3:3" x14ac:dyDescent="0.25">
      <c r="C83" s="70"/>
    </row>
    <row r="84" spans="3:3" x14ac:dyDescent="0.25">
      <c r="C84" s="70"/>
    </row>
    <row r="85" spans="3:3" x14ac:dyDescent="0.25">
      <c r="C85" s="70"/>
    </row>
    <row r="86" spans="3:3" x14ac:dyDescent="0.25">
      <c r="C86" s="70"/>
    </row>
    <row r="87" spans="3:3" x14ac:dyDescent="0.25">
      <c r="C87" s="70"/>
    </row>
    <row r="88" spans="3:3" x14ac:dyDescent="0.25">
      <c r="C88" s="70"/>
    </row>
    <row r="89" spans="3:3" x14ac:dyDescent="0.25">
      <c r="C89" s="70"/>
    </row>
    <row r="90" spans="3:3" x14ac:dyDescent="0.25">
      <c r="C90" s="70"/>
    </row>
    <row r="91" spans="3:3" x14ac:dyDescent="0.25">
      <c r="C91" s="70"/>
    </row>
    <row r="92" spans="3:3" x14ac:dyDescent="0.25">
      <c r="C92" s="70"/>
    </row>
    <row r="93" spans="3:3" x14ac:dyDescent="0.25">
      <c r="C93" s="70"/>
    </row>
    <row r="94" spans="3:3" x14ac:dyDescent="0.25">
      <c r="C94" s="70"/>
    </row>
    <row r="95" spans="3:3" x14ac:dyDescent="0.25">
      <c r="C95" s="70"/>
    </row>
    <row r="96" spans="3: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35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38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45504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36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37</v>
      </c>
      <c r="B5" s="105" t="s">
        <v>39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43</v>
      </c>
      <c r="C6" s="17" t="s">
        <v>44</v>
      </c>
      <c r="D6" s="17" t="s">
        <v>45</v>
      </c>
      <c r="E6" s="18" t="s">
        <v>40</v>
      </c>
      <c r="F6" s="73" t="s">
        <v>101</v>
      </c>
      <c r="G6" s="73" t="s">
        <v>102</v>
      </c>
      <c r="H6" s="19" t="s">
        <v>103</v>
      </c>
      <c r="I6" s="17" t="s">
        <v>104</v>
      </c>
      <c r="J6" s="17" t="s">
        <v>41</v>
      </c>
      <c r="K6" s="20" t="s">
        <v>42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31910</v>
      </c>
      <c r="C7" s="52">
        <f>+IFERROR(VLOOKUP($A7&amp;$E$3,BasePA_GEN!$A$2:$K$835,5,0),"N.A.")</f>
        <v>6688</v>
      </c>
      <c r="D7" s="52">
        <f>+IFERROR(VLOOKUP($A7&amp;$E$3,BasePA_GEN!$A$2:$K$835,6,0),"N.A.")</f>
        <v>1528</v>
      </c>
      <c r="E7" s="57">
        <f>+IFERROR(VLOOKUP($A7&amp;$E$3,BasePA_GEN!$A$2:$K$835,7,0),"N.A.")</f>
        <v>40126</v>
      </c>
      <c r="F7" s="58">
        <f>+IFERROR(VLOOKUP($A7&amp;$E$3,BasePA_GEN!$A$2:$K$835,8,0),"N.A.")</f>
        <v>142568.91</v>
      </c>
      <c r="G7" s="58">
        <f>+IFERROR(VLOOKUP($A7&amp;$E$3,BasePA_GEN!$A$2:$K$835,9,0),"N.A.")</f>
        <v>37530.04</v>
      </c>
      <c r="H7" s="58">
        <f>+IFERROR(VLOOKUP($A7&amp;$E$3,BasePA_GEN!$A$2:$K$835,10,0),"N.A.")</f>
        <v>105039</v>
      </c>
      <c r="I7" s="63">
        <f>+IFERROR(VLOOKUP($A7&amp;$E$3,BasePA_GEN!$A$2:$M$835,11,0),"N.A.")</f>
        <v>0</v>
      </c>
      <c r="J7" s="63">
        <f>+IFERROR(VLOOKUP($A7&amp;$E$3,BasePA_GEN!$A$2:$M$835,12,0),"N.A.")</f>
        <v>105039</v>
      </c>
      <c r="K7" s="59">
        <f>+IFERROR(VLOOKUP($A7&amp;$E$3,BasePA_GEN!$A$2:$M$835,13,0),"N.A.")</f>
        <v>64913</v>
      </c>
      <c r="U7" s="27"/>
      <c r="V7" s="27"/>
    </row>
    <row r="8" spans="1:22" ht="24.75" customHeight="1" x14ac:dyDescent="0.2">
      <c r="A8" s="14" t="s">
        <v>94</v>
      </c>
      <c r="B8" s="49">
        <f>+IFERROR(VLOOKUP($A8&amp;$E$3,BasePA_GEN!$A$2:$K$835,4,0),"N.A.")</f>
        <v>182073</v>
      </c>
      <c r="C8" s="52">
        <f>+IFERROR(VLOOKUP($A8&amp;$E$3,BasePA_GEN!$A$2:$K$835,5,0),"N.A.")</f>
        <v>7070</v>
      </c>
      <c r="D8" s="52">
        <f>+IFERROR(VLOOKUP($A8&amp;$E$3,BasePA_GEN!$A$2:$K$835,6,0),"N.A.")</f>
        <v>1269</v>
      </c>
      <c r="E8" s="57">
        <f>+IFERROR(VLOOKUP($A8&amp;$E$3,BasePA_GEN!$A$2:$K$835,7,0),"N.A.")</f>
        <v>190412</v>
      </c>
      <c r="F8" s="58">
        <f>+IFERROR(VLOOKUP($A8&amp;$E$3,BasePA_GEN!$A$2:$K$835,8,0),"N.A.")</f>
        <v>328859.68</v>
      </c>
      <c r="G8" s="58">
        <f>+IFERROR(VLOOKUP($A8&amp;$E$3,BasePA_GEN!$A$2:$K$835,9,0),"N.A.")</f>
        <v>26333.14</v>
      </c>
      <c r="H8" s="58">
        <f>+IFERROR(VLOOKUP($A8&amp;$E$3,BasePA_GEN!$A$2:$K$835,10,0),"N.A.")</f>
        <v>302527</v>
      </c>
      <c r="I8" s="63">
        <f>+IFERROR(VLOOKUP($A8&amp;$E$3,BasePA_GEN!$A$2:$M$835,11,0),"N.A.")</f>
        <v>10804</v>
      </c>
      <c r="J8" s="63">
        <f>+IFERROR(VLOOKUP($A8&amp;$E$3,BasePA_GEN!$A$2:$M$835,12,0),"N.A.")</f>
        <v>313331</v>
      </c>
      <c r="K8" s="59">
        <f>+IFERROR(VLOOKUP($A8&amp;$E$3,BasePA_GEN!$A$2:$M$835,13,0),"N.A.")</f>
        <v>122918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258611</v>
      </c>
      <c r="C9" s="52">
        <f>+IFERROR(VLOOKUP($A9&amp;$E$3,BasePA_GEN!$A$2:$K$835,5,0),"N.A.")</f>
        <v>24350</v>
      </c>
      <c r="D9" s="52">
        <f>+IFERROR(VLOOKUP($A9&amp;$E$3,BasePA_GEN!$A$2:$K$835,6,0),"N.A.")</f>
        <v>36283</v>
      </c>
      <c r="E9" s="57">
        <f>+IFERROR(VLOOKUP($A9&amp;$E$3,BasePA_GEN!$A$2:$K$835,7,0),"N.A.")</f>
        <v>319243</v>
      </c>
      <c r="F9" s="58">
        <f>+IFERROR(VLOOKUP($A9&amp;$E$3,BasePA_GEN!$A$2:$K$835,8,0),"N.A.")</f>
        <v>477814.93</v>
      </c>
      <c r="G9" s="58">
        <f>+IFERROR(VLOOKUP($A9&amp;$E$3,BasePA_GEN!$A$2:$K$835,9,0),"N.A.")</f>
        <v>47951.05</v>
      </c>
      <c r="H9" s="58">
        <f>+IFERROR(VLOOKUP($A9&amp;$E$3,BasePA_GEN!$A$2:$K$835,10,0),"N.A.")</f>
        <v>429864</v>
      </c>
      <c r="I9" s="63">
        <f>+IFERROR(VLOOKUP($A9&amp;$E$3,BasePA_GEN!$A$2:$M$835,11,0),"N.A.")</f>
        <v>39925</v>
      </c>
      <c r="J9" s="63">
        <f>+IFERROR(VLOOKUP($A9&amp;$E$3,BasePA_GEN!$A$2:$M$835,12,0),"N.A.")</f>
        <v>469789</v>
      </c>
      <c r="K9" s="59">
        <f>+IFERROR(VLOOKUP($A9&amp;$E$3,BasePA_GEN!$A$2:$M$835,13,0),"N.A.")</f>
        <v>150546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28632</v>
      </c>
      <c r="C10" s="52">
        <f>+IFERROR(VLOOKUP($A10&amp;$E$3,BasePA_GEN!$A$2:$K$835,5,0),"N.A.")</f>
        <v>7189</v>
      </c>
      <c r="D10" s="52">
        <f>+IFERROR(VLOOKUP($A10&amp;$E$3,BasePA_GEN!$A$2:$K$835,6,0),"N.A.")</f>
        <v>1040</v>
      </c>
      <c r="E10" s="57">
        <f>+IFERROR(VLOOKUP($A10&amp;$E$3,BasePA_GEN!$A$2:$K$835,7,0),"N.A.")</f>
        <v>36861</v>
      </c>
      <c r="F10" s="58">
        <f>+IFERROR(VLOOKUP($A10&amp;$E$3,BasePA_GEN!$A$2:$K$835,8,0),"N.A.")</f>
        <v>162260.56</v>
      </c>
      <c r="G10" s="58">
        <f>+IFERROR(VLOOKUP($A10&amp;$E$3,BasePA_GEN!$A$2:$K$835,9,0),"N.A.")</f>
        <v>4515.47</v>
      </c>
      <c r="H10" s="58">
        <f>+IFERROR(VLOOKUP($A10&amp;$E$3,BasePA_GEN!$A$2:$K$835,10,0),"N.A.")</f>
        <v>157745</v>
      </c>
      <c r="I10" s="63">
        <f>+IFERROR(VLOOKUP($A10&amp;$E$3,BasePA_GEN!$A$2:$M$835,11,0),"N.A.")</f>
        <v>0</v>
      </c>
      <c r="J10" s="63">
        <f>+IFERROR(VLOOKUP($A10&amp;$E$3,BasePA_GEN!$A$2:$M$835,12,0),"N.A.")</f>
        <v>157745</v>
      </c>
      <c r="K10" s="59">
        <f>+IFERROR(VLOOKUP($A10&amp;$E$3,BasePA_GEN!$A$2:$M$835,13,0),"N.A.")</f>
        <v>120884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12140</v>
      </c>
      <c r="C11" s="52">
        <f>+IFERROR(VLOOKUP($A11&amp;$E$3,BasePA_GEN!$A$2:$K$835,5,0),"N.A.")</f>
        <v>341</v>
      </c>
      <c r="D11" s="52">
        <f>+IFERROR(VLOOKUP($A11&amp;$E$3,BasePA_GEN!$A$2:$K$835,6,0),"N.A.")</f>
        <v>3626</v>
      </c>
      <c r="E11" s="57">
        <f>+IFERROR(VLOOKUP($A11&amp;$E$3,BasePA_GEN!$A$2:$K$835,7,0),"N.A.")</f>
        <v>16107</v>
      </c>
      <c r="F11" s="58">
        <f>+IFERROR(VLOOKUP($A11&amp;$E$3,BasePA_GEN!$A$2:$K$835,8,0),"N.A.")</f>
        <v>40736.15</v>
      </c>
      <c r="G11" s="58">
        <f>+IFERROR(VLOOKUP($A11&amp;$E$3,BasePA_GEN!$A$2:$K$835,9,0),"N.A.")</f>
        <v>1441.61</v>
      </c>
      <c r="H11" s="58">
        <f>+IFERROR(VLOOKUP($A11&amp;$E$3,BasePA_GEN!$A$2:$K$835,10,0),"N.A.")</f>
        <v>39295</v>
      </c>
      <c r="I11" s="63">
        <f>+IFERROR(VLOOKUP($A11&amp;$E$3,BasePA_GEN!$A$2:$M$835,11,0),"N.A.")</f>
        <v>1442</v>
      </c>
      <c r="J11" s="63">
        <f>+IFERROR(VLOOKUP($A11&amp;$E$3,BasePA_GEN!$A$2:$M$835,12,0),"N.A.")</f>
        <v>40736</v>
      </c>
      <c r="K11" s="59">
        <f>+IFERROR(VLOOKUP($A11&amp;$E$3,BasePA_GEN!$A$2:$M$835,13,0),"N.A.")</f>
        <v>24629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234704</v>
      </c>
      <c r="C12" s="52">
        <f>+IFERROR(VLOOKUP($A12&amp;$E$3,BasePA_GEN!$A$2:$K$835,5,0),"N.A.")</f>
        <v>19152</v>
      </c>
      <c r="D12" s="52">
        <f>+IFERROR(VLOOKUP($A12&amp;$E$3,BasePA_GEN!$A$2:$K$835,6,0),"N.A.")</f>
        <v>41765</v>
      </c>
      <c r="E12" s="57">
        <f>+IFERROR(VLOOKUP($A12&amp;$E$3,BasePA_GEN!$A$2:$K$835,7,0),"N.A.")</f>
        <v>295621</v>
      </c>
      <c r="F12" s="58">
        <f>+IFERROR(VLOOKUP($A12&amp;$E$3,BasePA_GEN!$A$2:$K$835,8,0),"N.A.")</f>
        <v>1488515.97</v>
      </c>
      <c r="G12" s="58">
        <f>+IFERROR(VLOOKUP($A12&amp;$E$3,BasePA_GEN!$A$2:$K$835,9,0),"N.A.")</f>
        <v>1018306.53</v>
      </c>
      <c r="H12" s="58">
        <f>+IFERROR(VLOOKUP($A12&amp;$E$3,BasePA_GEN!$A$2:$K$835,10,0),"N.A.")</f>
        <v>470209</v>
      </c>
      <c r="I12" s="63">
        <f>+IFERROR(VLOOKUP($A12&amp;$E$3,BasePA_GEN!$A$2:$M$835,11,0),"N.A.")</f>
        <v>0</v>
      </c>
      <c r="J12" s="63">
        <f>+IFERROR(VLOOKUP($A12&amp;$E$3,BasePA_GEN!$A$2:$M$835,12,0),"N.A.")</f>
        <v>470209</v>
      </c>
      <c r="K12" s="59">
        <f>+IFERROR(VLOOKUP($A12&amp;$E$3,BasePA_GEN!$A$2:$M$835,13,0),"N.A.")</f>
        <v>174588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230204</v>
      </c>
      <c r="C13" s="52">
        <f>+IFERROR(VLOOKUP($A13&amp;$E$3,BasePA_GEN!$A$2:$K$835,5,0),"N.A.")</f>
        <v>8752</v>
      </c>
      <c r="D13" s="52">
        <f>+IFERROR(VLOOKUP($A13&amp;$E$3,BasePA_GEN!$A$2:$K$835,6,0),"N.A.")</f>
        <v>7252</v>
      </c>
      <c r="E13" s="57">
        <f>+IFERROR(VLOOKUP($A13&amp;$E$3,BasePA_GEN!$A$2:$K$835,7,0),"N.A.")</f>
        <v>246208</v>
      </c>
      <c r="F13" s="58">
        <f>+IFERROR(VLOOKUP($A13&amp;$E$3,BasePA_GEN!$A$2:$K$835,8,0),"N.A.")</f>
        <v>544835.9</v>
      </c>
      <c r="G13" s="58">
        <f>+IFERROR(VLOOKUP($A13&amp;$E$3,BasePA_GEN!$A$2:$K$835,9,0),"N.A.")</f>
        <v>76978.720000000001</v>
      </c>
      <c r="H13" s="58">
        <f>+IFERROR(VLOOKUP($A13&amp;$E$3,BasePA_GEN!$A$2:$K$835,10,0),"N.A.")</f>
        <v>467857</v>
      </c>
      <c r="I13" s="63">
        <f>+IFERROR(VLOOKUP($A13&amp;$E$3,BasePA_GEN!$A$2:$M$835,11,0),"N.A.")</f>
        <v>36931</v>
      </c>
      <c r="J13" s="63">
        <f>+IFERROR(VLOOKUP($A13&amp;$E$3,BasePA_GEN!$A$2:$M$835,12,0),"N.A.")</f>
        <v>504788</v>
      </c>
      <c r="K13" s="59">
        <f>+IFERROR(VLOOKUP($A13&amp;$E$3,BasePA_GEN!$A$2:$M$835,13,0),"N.A.")</f>
        <v>258580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69849</v>
      </c>
      <c r="C14" s="52">
        <f>+IFERROR(VLOOKUP($A14&amp;$E$3,BasePA_GEN!$A$2:$K$835,5,0),"N.A.")</f>
        <v>12367</v>
      </c>
      <c r="D14" s="52">
        <f>+IFERROR(VLOOKUP($A14&amp;$E$3,BasePA_GEN!$A$2:$K$835,6,0),"N.A.")</f>
        <v>54071</v>
      </c>
      <c r="E14" s="57">
        <f>+IFERROR(VLOOKUP($A14&amp;$E$3,BasePA_GEN!$A$2:$K$835,7,0),"N.A.")</f>
        <v>136288</v>
      </c>
      <c r="F14" s="58">
        <f>+IFERROR(VLOOKUP($A14&amp;$E$3,BasePA_GEN!$A$2:$K$835,8,0),"N.A.")</f>
        <v>272734.46000000002</v>
      </c>
      <c r="G14" s="58">
        <f>+IFERROR(VLOOKUP($A14&amp;$E$3,BasePA_GEN!$A$2:$K$835,9,0),"N.A.")</f>
        <v>36421.980000000003</v>
      </c>
      <c r="H14" s="58">
        <f>+IFERROR(VLOOKUP($A14&amp;$E$3,BasePA_GEN!$A$2:$K$835,10,0),"N.A.")</f>
        <v>236312</v>
      </c>
      <c r="I14" s="63">
        <f>+IFERROR(VLOOKUP($A14&amp;$E$3,BasePA_GEN!$A$2:$M$835,11,0),"N.A.")</f>
        <v>20443</v>
      </c>
      <c r="J14" s="63">
        <f>+IFERROR(VLOOKUP($A14&amp;$E$3,BasePA_GEN!$A$2:$M$835,12,0),"N.A.")</f>
        <v>256756</v>
      </c>
      <c r="K14" s="59">
        <f>+IFERROR(VLOOKUP($A14&amp;$E$3,BasePA_GEN!$A$2:$M$835,13,0),"N.A.")</f>
        <v>120468</v>
      </c>
      <c r="U14" s="27"/>
      <c r="V14" s="27"/>
    </row>
    <row r="15" spans="1:22" ht="24.75" customHeight="1" x14ac:dyDescent="0.2">
      <c r="A15" s="14" t="s">
        <v>95</v>
      </c>
      <c r="B15" s="49">
        <f>+IFERROR(VLOOKUP($A15&amp;$E$3,BasePA_GEN!$A$2:$K$835,4,0),"N.A.")</f>
        <v>1882</v>
      </c>
      <c r="C15" s="52">
        <f>+IFERROR(VLOOKUP($A15&amp;$E$3,BasePA_GEN!$A$2:$K$835,5,0),"N.A.")</f>
        <v>371</v>
      </c>
      <c r="D15" s="52">
        <f>+IFERROR(VLOOKUP($A15&amp;$E$3,BasePA_GEN!$A$2:$K$835,6,0),"N.A.")</f>
        <v>313</v>
      </c>
      <c r="E15" s="57">
        <f>+IFERROR(VLOOKUP($A15&amp;$E$3,BasePA_GEN!$A$2:$K$835,7,0),"N.A.")</f>
        <v>2566</v>
      </c>
      <c r="F15" s="58">
        <f>+IFERROR(VLOOKUP($A15&amp;$E$3,BasePA_GEN!$A$2:$K$835,8,0),"N.A.")</f>
        <v>22426.86</v>
      </c>
      <c r="G15" s="58">
        <f>+IFERROR(VLOOKUP($A15&amp;$E$3,BasePA_GEN!$A$2:$K$835,9,0),"N.A.")</f>
        <v>1040.3399999999999</v>
      </c>
      <c r="H15" s="58">
        <f>+IFERROR(VLOOKUP($A15&amp;$E$3,BasePA_GEN!$A$2:$K$835,10,0),"N.A.")</f>
        <v>21387</v>
      </c>
      <c r="I15" s="63">
        <f>+IFERROR(VLOOKUP($A15&amp;$E$3,BasePA_GEN!$A$2:$M$835,11,0),"N.A.")</f>
        <v>385</v>
      </c>
      <c r="J15" s="63">
        <f>+IFERROR(VLOOKUP($A15&amp;$E$3,BasePA_GEN!$A$2:$M$835,12,0),"N.A.")</f>
        <v>21771</v>
      </c>
      <c r="K15" s="59">
        <f>+IFERROR(VLOOKUP($A15&amp;$E$3,BasePA_GEN!$A$2:$M$835,13,0),"N.A.")</f>
        <v>19206</v>
      </c>
      <c r="U15" s="27"/>
      <c r="V15" s="27"/>
    </row>
    <row r="16" spans="1:22" ht="24.75" customHeight="1" x14ac:dyDescent="0.2">
      <c r="A16" s="14" t="s">
        <v>115</v>
      </c>
      <c r="B16" s="49">
        <f>+IFERROR(VLOOKUP($A16&amp;$E$3,BasePA_GEN!$A$2:$K$835,4,0),"N.A.")</f>
        <v>6578</v>
      </c>
      <c r="C16" s="52">
        <f>+IFERROR(VLOOKUP($A16&amp;$E$3,BasePA_GEN!$A$2:$K$835,5,0),"N.A.")</f>
        <v>2161</v>
      </c>
      <c r="D16" s="52">
        <f>+IFERROR(VLOOKUP($A16&amp;$E$3,BasePA_GEN!$A$2:$K$835,6,0),"N.A.")</f>
        <v>947</v>
      </c>
      <c r="E16" s="57">
        <f>+IFERROR(VLOOKUP($A16&amp;$E$3,BasePA_GEN!$A$2:$K$835,7,0),"N.A.")</f>
        <v>9685</v>
      </c>
      <c r="F16" s="58">
        <f>+IFERROR(VLOOKUP($A16&amp;$E$3,BasePA_GEN!$A$2:$K$835,8,0),"N.A.")</f>
        <v>99103.24</v>
      </c>
      <c r="G16" s="58">
        <f>+IFERROR(VLOOKUP($A16&amp;$E$3,BasePA_GEN!$A$2:$K$835,9,0),"N.A.")</f>
        <v>5782.21</v>
      </c>
      <c r="H16" s="58">
        <f>+IFERROR(VLOOKUP($A16&amp;$E$3,BasePA_GEN!$A$2:$K$835,10,0),"N.A.")</f>
        <v>93321</v>
      </c>
      <c r="I16" s="63">
        <f>+IFERROR(VLOOKUP($A16&amp;$E$3,BasePA_GEN!$A$2:$M$835,11,0),"N.A.")</f>
        <v>345</v>
      </c>
      <c r="J16" s="63">
        <f>+IFERROR(VLOOKUP($A16&amp;$E$3,BasePA_GEN!$A$2:$M$835,12,0),"N.A.")</f>
        <v>93666</v>
      </c>
      <c r="K16" s="59">
        <f>+IFERROR(VLOOKUP($A16&amp;$E$3,BasePA_GEN!$A$2:$M$835,13,0),"N.A.")</f>
        <v>83980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21819</v>
      </c>
      <c r="C17" s="52">
        <f>+IFERROR(VLOOKUP($A17&amp;$E$3,BasePA_GEN!$A$2:$K$835,5,0),"N.A.")</f>
        <v>11178</v>
      </c>
      <c r="D17" s="52">
        <f>+IFERROR(VLOOKUP($A17&amp;$E$3,BasePA_GEN!$A$2:$K$835,6,0),"N.A.")</f>
        <v>5859</v>
      </c>
      <c r="E17" s="57">
        <f>+IFERROR(VLOOKUP($A17&amp;$E$3,BasePA_GEN!$A$2:$K$835,7,0),"N.A.")</f>
        <v>38856</v>
      </c>
      <c r="F17" s="58">
        <f>+IFERROR(VLOOKUP($A17&amp;$E$3,BasePA_GEN!$A$2:$K$835,8,0),"N.A.")</f>
        <v>128106.95</v>
      </c>
      <c r="G17" s="58">
        <f>+IFERROR(VLOOKUP($A17&amp;$E$3,BasePA_GEN!$A$2:$K$835,9,0),"N.A.")</f>
        <v>17845.8</v>
      </c>
      <c r="H17" s="58">
        <f>+IFERROR(VLOOKUP($A17&amp;$E$3,BasePA_GEN!$A$2:$K$835,10,0),"N.A.")</f>
        <v>110261</v>
      </c>
      <c r="I17" s="63">
        <f>+IFERROR(VLOOKUP($A17&amp;$E$3,BasePA_GEN!$A$2:$M$835,11,0),"N.A.")</f>
        <v>1217</v>
      </c>
      <c r="J17" s="63">
        <f>+IFERROR(VLOOKUP($A17&amp;$E$3,BasePA_GEN!$A$2:$M$835,12,0),"N.A.")</f>
        <v>111479</v>
      </c>
      <c r="K17" s="59">
        <f>+IFERROR(VLOOKUP($A17&amp;$E$3,BasePA_GEN!$A$2:$M$835,13,0),"N.A.")</f>
        <v>72622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48443</v>
      </c>
      <c r="C18" s="52">
        <f>+IFERROR(VLOOKUP($A18&amp;$E$3,BasePA_GEN!$A$2:$K$835,5,0),"N.A.")</f>
        <v>7473</v>
      </c>
      <c r="D18" s="52">
        <f>+IFERROR(VLOOKUP($A18&amp;$E$3,BasePA_GEN!$A$2:$K$835,6,0),"N.A.")</f>
        <v>3158</v>
      </c>
      <c r="E18" s="57">
        <f>+IFERROR(VLOOKUP($A18&amp;$E$3,BasePA_GEN!$A$2:$K$835,7,0),"N.A.")</f>
        <v>59075</v>
      </c>
      <c r="F18" s="58">
        <f>+IFERROR(VLOOKUP($A18&amp;$E$3,BasePA_GEN!$A$2:$K$835,8,0),"N.A.")</f>
        <v>102295.97</v>
      </c>
      <c r="G18" s="58">
        <f>+IFERROR(VLOOKUP($A18&amp;$E$3,BasePA_GEN!$A$2:$K$835,9,0),"N.A.")</f>
        <v>30571.360000000001</v>
      </c>
      <c r="H18" s="58">
        <f>+IFERROR(VLOOKUP($A18&amp;$E$3,BasePA_GEN!$A$2:$K$835,10,0),"N.A.")</f>
        <v>71725</v>
      </c>
      <c r="I18" s="63">
        <f>+IFERROR(VLOOKUP($A18&amp;$E$3,BasePA_GEN!$A$2:$M$835,11,0),"N.A.")</f>
        <v>0</v>
      </c>
      <c r="J18" s="63">
        <f>+IFERROR(VLOOKUP($A18&amp;$E$3,BasePA_GEN!$A$2:$M$835,12,0),"N.A.")</f>
        <v>71725</v>
      </c>
      <c r="K18" s="59">
        <f>+IFERROR(VLOOKUP($A18&amp;$E$3,BasePA_GEN!$A$2:$M$835,13,0),"N.A.")</f>
        <v>12650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188306</v>
      </c>
      <c r="C19" s="52">
        <f>+IFERROR(VLOOKUP($A19&amp;$E$3,BasePA_GEN!$A$2:$K$835,5,0),"N.A.")</f>
        <v>39278</v>
      </c>
      <c r="D19" s="52">
        <f>+IFERROR(VLOOKUP($A19&amp;$E$3,BasePA_GEN!$A$2:$K$835,6,0),"N.A.")</f>
        <v>26863</v>
      </c>
      <c r="E19" s="57">
        <f>+IFERROR(VLOOKUP($A19&amp;$E$3,BasePA_GEN!$A$2:$K$835,7,0),"N.A.")</f>
        <v>254447</v>
      </c>
      <c r="F19" s="58">
        <f>+IFERROR(VLOOKUP($A19&amp;$E$3,BasePA_GEN!$A$2:$K$835,8,0),"N.A.")</f>
        <v>405950.33</v>
      </c>
      <c r="G19" s="58">
        <f>+IFERROR(VLOOKUP($A19&amp;$E$3,BasePA_GEN!$A$2:$K$835,9,0),"N.A.")</f>
        <v>27962.05</v>
      </c>
      <c r="H19" s="58">
        <f>+IFERROR(VLOOKUP($A19&amp;$E$3,BasePA_GEN!$A$2:$K$835,10,0),"N.A.")</f>
        <v>377988</v>
      </c>
      <c r="I19" s="63">
        <f>+IFERROR(VLOOKUP($A19&amp;$E$3,BasePA_GEN!$A$2:$M$835,11,0),"N.A.")</f>
        <v>20156</v>
      </c>
      <c r="J19" s="63">
        <f>+IFERROR(VLOOKUP($A19&amp;$E$3,BasePA_GEN!$A$2:$M$835,12,0),"N.A.")</f>
        <v>398145</v>
      </c>
      <c r="K19" s="59">
        <f>+IFERROR(VLOOKUP($A19&amp;$E$3,BasePA_GEN!$A$2:$M$835,13,0),"N.A.")</f>
        <v>143698</v>
      </c>
      <c r="U19" s="27"/>
      <c r="V19" s="27"/>
    </row>
    <row r="20" spans="1:22" ht="24.75" customHeight="1" x14ac:dyDescent="0.2">
      <c r="A20" s="14" t="s">
        <v>99</v>
      </c>
      <c r="B20" s="49">
        <f>+IFERROR(VLOOKUP($A20&amp;$E$3,BasePA_GEN!$A$2:$K$835,4,0),"N.A.")</f>
        <v>46753</v>
      </c>
      <c r="C20" s="52">
        <f>+IFERROR(VLOOKUP($A20&amp;$E$3,BasePA_GEN!$A$2:$K$835,5,0),"N.A.")</f>
        <v>4099</v>
      </c>
      <c r="D20" s="52">
        <f>+IFERROR(VLOOKUP($A20&amp;$E$3,BasePA_GEN!$A$2:$K$835,6,0),"N.A.")</f>
        <v>1736</v>
      </c>
      <c r="E20" s="57">
        <f>+IFERROR(VLOOKUP($A20&amp;$E$3,BasePA_GEN!$A$2:$K$835,7,0),"N.A.")</f>
        <v>52587</v>
      </c>
      <c r="F20" s="58">
        <f>+IFERROR(VLOOKUP($A20&amp;$E$3,BasePA_GEN!$A$2:$K$835,8,0),"N.A.")</f>
        <v>124583.65</v>
      </c>
      <c r="G20" s="58">
        <f>+IFERROR(VLOOKUP($A20&amp;$E$3,BasePA_GEN!$A$2:$K$835,9,0),"N.A.")</f>
        <v>56451.79</v>
      </c>
      <c r="H20" s="58">
        <f>+IFERROR(VLOOKUP($A20&amp;$E$3,BasePA_GEN!$A$2:$K$835,10,0),"N.A.")</f>
        <v>68132</v>
      </c>
      <c r="I20" s="63">
        <f>+IFERROR(VLOOKUP($A20&amp;$E$3,BasePA_GEN!$A$2:$M$835,11,0),"N.A.")</f>
        <v>7107</v>
      </c>
      <c r="J20" s="63">
        <f>+IFERROR(VLOOKUP($A20&amp;$E$3,BasePA_GEN!$A$2:$M$835,12,0),"N.A.")</f>
        <v>75239</v>
      </c>
      <c r="K20" s="59">
        <f>+IFERROR(VLOOKUP($A20&amp;$E$3,BasePA_GEN!$A$2:$M$835,13,0),"N.A.")</f>
        <v>22652</v>
      </c>
      <c r="U20" s="27"/>
      <c r="V20" s="27"/>
    </row>
    <row r="21" spans="1:22" ht="24.75" customHeight="1" x14ac:dyDescent="0.2">
      <c r="A21" s="14" t="s">
        <v>11</v>
      </c>
      <c r="B21" s="49">
        <f>+IFERROR(VLOOKUP($A21&amp;$E$3,BasePA_GEN!$A$2:$K$835,4,0),"N.A.")</f>
        <v>4138</v>
      </c>
      <c r="C21" s="52">
        <f>+IFERROR(VLOOKUP($A21&amp;$E$3,BasePA_GEN!$A$2:$K$835,5,0),"N.A.")</f>
        <v>362</v>
      </c>
      <c r="D21" s="52">
        <f>+IFERROR(VLOOKUP($A21&amp;$E$3,BasePA_GEN!$A$2:$K$835,6,0),"N.A.")</f>
        <v>447</v>
      </c>
      <c r="E21" s="57">
        <f>+IFERROR(VLOOKUP($A21&amp;$E$3,BasePA_GEN!$A$2:$K$835,7,0),"N.A.")</f>
        <v>4947</v>
      </c>
      <c r="F21" s="58">
        <f>+IFERROR(VLOOKUP($A21&amp;$E$3,BasePA_GEN!$A$2:$K$835,8,0),"N.A.")</f>
        <v>43965.8</v>
      </c>
      <c r="G21" s="58">
        <f>+IFERROR(VLOOKUP($A21&amp;$E$3,BasePA_GEN!$A$2:$K$835,9,0),"N.A.")</f>
        <v>766.27</v>
      </c>
      <c r="H21" s="58">
        <f>+IFERROR(VLOOKUP($A21&amp;$E$3,BasePA_GEN!$A$2:$K$835,10,0),"N.A.")</f>
        <v>43200</v>
      </c>
      <c r="I21" s="63">
        <f>+IFERROR(VLOOKUP($A21&amp;$E$3,BasePA_GEN!$A$2:$M$835,11,0),"N.A.")</f>
        <v>0</v>
      </c>
      <c r="J21" s="63">
        <f>+IFERROR(VLOOKUP($A21&amp;$E$3,BasePA_GEN!$A$2:$M$835,12,0),"N.A.")</f>
        <v>43200</v>
      </c>
      <c r="K21" s="59">
        <f>+IFERROR(VLOOKUP($A21&amp;$E$3,BasePA_GEN!$A$2:$M$835,13,0),"N.A.")</f>
        <v>38252</v>
      </c>
      <c r="U21" s="27"/>
      <c r="V21" s="27"/>
    </row>
    <row r="22" spans="1:22" ht="24.75" customHeight="1" x14ac:dyDescent="0.2">
      <c r="A22" s="14" t="s">
        <v>12</v>
      </c>
      <c r="B22" s="49">
        <f>+IFERROR(VLOOKUP($A22&amp;$E$3,BasePA_GEN!$A$2:$K$835,4,0),"N.A.")</f>
        <v>159986</v>
      </c>
      <c r="C22" s="52">
        <f>+IFERROR(VLOOKUP($A22&amp;$E$3,BasePA_GEN!$A$2:$K$835,5,0),"N.A.")</f>
        <v>8933</v>
      </c>
      <c r="D22" s="52">
        <f>+IFERROR(VLOOKUP($A22&amp;$E$3,BasePA_GEN!$A$2:$K$835,6,0),"N.A.")</f>
        <v>12006</v>
      </c>
      <c r="E22" s="57">
        <f>+IFERROR(VLOOKUP($A22&amp;$E$3,BasePA_GEN!$A$2:$K$835,7,0),"N.A.")</f>
        <v>180926</v>
      </c>
      <c r="F22" s="58">
        <f>+IFERROR(VLOOKUP($A22&amp;$E$3,BasePA_GEN!$A$2:$K$835,8,0),"N.A.")</f>
        <v>507379.3</v>
      </c>
      <c r="G22" s="58">
        <f>+IFERROR(VLOOKUP($A22&amp;$E$3,BasePA_GEN!$A$2:$K$835,9,0),"N.A.")</f>
        <v>60359.88</v>
      </c>
      <c r="H22" s="58">
        <f>+IFERROR(VLOOKUP($A22&amp;$E$3,BasePA_GEN!$A$2:$K$835,10,0),"N.A.")</f>
        <v>447019</v>
      </c>
      <c r="I22" s="63">
        <f>+IFERROR(VLOOKUP($A22&amp;$E$3,BasePA_GEN!$A$2:$M$835,11,0),"N.A.")</f>
        <v>27139</v>
      </c>
      <c r="J22" s="63">
        <f>+IFERROR(VLOOKUP($A22&amp;$E$3,BasePA_GEN!$A$2:$M$835,12,0),"N.A.")</f>
        <v>474158</v>
      </c>
      <c r="K22" s="59">
        <f>+IFERROR(VLOOKUP($A22&amp;$E$3,BasePA_GEN!$A$2:$M$835,13,0),"N.A.")</f>
        <v>293233</v>
      </c>
      <c r="U22" s="27"/>
      <c r="V22" s="27"/>
    </row>
    <row r="23" spans="1:22" ht="24.75" customHeight="1" x14ac:dyDescent="0.2">
      <c r="A23" s="14" t="s">
        <v>13</v>
      </c>
      <c r="B23" s="49">
        <f>+IFERROR(VLOOKUP($A23&amp;$E$3,BasePA_GEN!$A$2:$K$835,4,0),"N.A.")</f>
        <v>148897</v>
      </c>
      <c r="C23" s="52">
        <f>+IFERROR(VLOOKUP($A23&amp;$E$3,BasePA_GEN!$A$2:$K$835,5,0),"N.A.")</f>
        <v>16749</v>
      </c>
      <c r="D23" s="52">
        <f>+IFERROR(VLOOKUP($A23&amp;$E$3,BasePA_GEN!$A$2:$K$835,6,0),"N.A.")</f>
        <v>37148</v>
      </c>
      <c r="E23" s="57">
        <f>+IFERROR(VLOOKUP($A23&amp;$E$3,BasePA_GEN!$A$2:$K$835,7,0),"N.A.")</f>
        <v>202793</v>
      </c>
      <c r="F23" s="58">
        <f>+IFERROR(VLOOKUP($A23&amp;$E$3,BasePA_GEN!$A$2:$K$835,8,0),"N.A.")</f>
        <v>438637.04</v>
      </c>
      <c r="G23" s="58">
        <f>+IFERROR(VLOOKUP($A23&amp;$E$3,BasePA_GEN!$A$2:$K$835,9,0),"N.A.")</f>
        <v>93723.520000000004</v>
      </c>
      <c r="H23" s="58">
        <f>+IFERROR(VLOOKUP($A23&amp;$E$3,BasePA_GEN!$A$2:$K$835,10,0),"N.A.")</f>
        <v>344914</v>
      </c>
      <c r="I23" s="63">
        <f>+IFERROR(VLOOKUP($A23&amp;$E$3,BasePA_GEN!$A$2:$M$835,11,0),"N.A.")</f>
        <v>30419</v>
      </c>
      <c r="J23" s="63">
        <f>+IFERROR(VLOOKUP($A23&amp;$E$3,BasePA_GEN!$A$2:$M$835,12,0),"N.A.")</f>
        <v>375333</v>
      </c>
      <c r="K23" s="59">
        <f>+IFERROR(VLOOKUP($A23&amp;$E$3,BasePA_GEN!$A$2:$M$835,13,0),"N.A.")</f>
        <v>172539</v>
      </c>
      <c r="U23" s="27"/>
      <c r="V23" s="27"/>
    </row>
    <row r="24" spans="1:22" ht="24.75" customHeight="1" x14ac:dyDescent="0.2">
      <c r="A24" s="14" t="s">
        <v>14</v>
      </c>
      <c r="B24" s="49">
        <f>+IFERROR(VLOOKUP($A24&amp;$E$3,BasePA_GEN!$A$2:$K$835,4,0),"N.A.")</f>
        <v>143075</v>
      </c>
      <c r="C24" s="52">
        <f>+IFERROR(VLOOKUP($A24&amp;$E$3,BasePA_GEN!$A$2:$K$835,5,0),"N.A.")</f>
        <v>11968</v>
      </c>
      <c r="D24" s="52">
        <f>+IFERROR(VLOOKUP($A24&amp;$E$3,BasePA_GEN!$A$2:$K$835,6,0),"N.A.")</f>
        <v>3060</v>
      </c>
      <c r="E24" s="57">
        <f>+IFERROR(VLOOKUP($A24&amp;$E$3,BasePA_GEN!$A$2:$K$835,7,0),"N.A.")</f>
        <v>158103</v>
      </c>
      <c r="F24" s="58">
        <f>+IFERROR(VLOOKUP($A24&amp;$E$3,BasePA_GEN!$A$2:$K$835,8,0),"N.A.")</f>
        <v>238046.56</v>
      </c>
      <c r="G24" s="58">
        <f>+IFERROR(VLOOKUP($A24&amp;$E$3,BasePA_GEN!$A$2:$K$835,9,0),"N.A.")</f>
        <v>33608.25</v>
      </c>
      <c r="H24" s="58">
        <f>+IFERROR(VLOOKUP($A24&amp;$E$3,BasePA_GEN!$A$2:$K$835,10,0),"N.A.")</f>
        <v>204438</v>
      </c>
      <c r="I24" s="63">
        <f>+IFERROR(VLOOKUP($A24&amp;$E$3,BasePA_GEN!$A$2:$M$835,11,0),"N.A.")</f>
        <v>516</v>
      </c>
      <c r="J24" s="63">
        <f>+IFERROR(VLOOKUP($A24&amp;$E$3,BasePA_GEN!$A$2:$M$835,12,0),"N.A.")</f>
        <v>204955</v>
      </c>
      <c r="K24" s="59">
        <f>+IFERROR(VLOOKUP($A24&amp;$E$3,BasePA_GEN!$A$2:$M$835,13,0),"N.A.")</f>
        <v>46852</v>
      </c>
      <c r="U24" s="27"/>
      <c r="V24" s="27"/>
    </row>
    <row r="25" spans="1:22" ht="24.75" customHeight="1" x14ac:dyDescent="0.2">
      <c r="A25" s="14" t="s">
        <v>15</v>
      </c>
      <c r="B25" s="49">
        <f>+IFERROR(VLOOKUP($A25&amp;$E$3,BasePA_GEN!$A$2:$K$835,4,0),"N.A.")</f>
        <v>17866</v>
      </c>
      <c r="C25" s="52">
        <f>+IFERROR(VLOOKUP($A25&amp;$E$3,BasePA_GEN!$A$2:$K$835,5,0),"N.A.")</f>
        <v>6320</v>
      </c>
      <c r="D25" s="52">
        <f>+IFERROR(VLOOKUP($A25&amp;$E$3,BasePA_GEN!$A$2:$K$835,6,0),"N.A.")</f>
        <v>1988</v>
      </c>
      <c r="E25" s="57">
        <f>+IFERROR(VLOOKUP($A25&amp;$E$3,BasePA_GEN!$A$2:$K$835,7,0),"N.A.")</f>
        <v>26174</v>
      </c>
      <c r="F25" s="58">
        <f>+IFERROR(VLOOKUP($A25&amp;$E$3,BasePA_GEN!$A$2:$K$835,8,0),"N.A.")</f>
        <v>91651.42</v>
      </c>
      <c r="G25" s="58">
        <f>+IFERROR(VLOOKUP($A25&amp;$E$3,BasePA_GEN!$A$2:$K$835,9,0),"N.A.")</f>
        <v>1901.49</v>
      </c>
      <c r="H25" s="58">
        <f>+IFERROR(VLOOKUP($A25&amp;$E$3,BasePA_GEN!$A$2:$K$835,10,0),"N.A.")</f>
        <v>89750</v>
      </c>
      <c r="I25" s="63">
        <f>+IFERROR(VLOOKUP($A25&amp;$E$3,BasePA_GEN!$A$2:$M$835,11,0),"N.A.")</f>
        <v>0</v>
      </c>
      <c r="J25" s="63">
        <f>+IFERROR(VLOOKUP($A25&amp;$E$3,BasePA_GEN!$A$2:$M$835,12,0),"N.A.")</f>
        <v>89750</v>
      </c>
      <c r="K25" s="59">
        <f>+IFERROR(VLOOKUP($A25&amp;$E$3,BasePA_GEN!$A$2:$M$835,13,0),"N.A.")</f>
        <v>63576</v>
      </c>
      <c r="U25" s="27"/>
      <c r="V25" s="27"/>
    </row>
    <row r="26" spans="1:22" ht="24.75" customHeight="1" x14ac:dyDescent="0.2">
      <c r="A26" s="14" t="s">
        <v>16</v>
      </c>
      <c r="B26" s="49">
        <f>+IFERROR(VLOOKUP($A26&amp;$E$3,BasePA_GEN!$A$2:$K$835,4,0),"N.A.")</f>
        <v>348151</v>
      </c>
      <c r="C26" s="52">
        <f>+IFERROR(VLOOKUP($A26&amp;$E$3,BasePA_GEN!$A$2:$K$835,5,0),"N.A.")</f>
        <v>37890</v>
      </c>
      <c r="D26" s="52">
        <f>+IFERROR(VLOOKUP($A26&amp;$E$3,BasePA_GEN!$A$2:$K$835,6,0),"N.A.")</f>
        <v>67795</v>
      </c>
      <c r="E26" s="57">
        <f>+IFERROR(VLOOKUP($A26&amp;$E$3,BasePA_GEN!$A$2:$K$835,7,0),"N.A.")</f>
        <v>453836</v>
      </c>
      <c r="F26" s="58">
        <f>+IFERROR(VLOOKUP($A26&amp;$E$3,BasePA_GEN!$A$2:$K$835,8,0),"N.A.")</f>
        <v>747815.83</v>
      </c>
      <c r="G26" s="58">
        <f>+IFERROR(VLOOKUP($A26&amp;$E$3,BasePA_GEN!$A$2:$K$835,9,0),"N.A.")</f>
        <v>159821.54999999999</v>
      </c>
      <c r="H26" s="58">
        <f>+IFERROR(VLOOKUP($A26&amp;$E$3,BasePA_GEN!$A$2:$K$835,10,0),"N.A.")</f>
        <v>587994</v>
      </c>
      <c r="I26" s="63">
        <f>+IFERROR(VLOOKUP($A26&amp;$E$3,BasePA_GEN!$A$2:$M$835,11,0),"N.A.")</f>
        <v>0</v>
      </c>
      <c r="J26" s="63">
        <f>+IFERROR(VLOOKUP($A26&amp;$E$3,BasePA_GEN!$A$2:$M$835,12,0),"N.A.")</f>
        <v>587994</v>
      </c>
      <c r="K26" s="59">
        <f>+IFERROR(VLOOKUP($A26&amp;$E$3,BasePA_GEN!$A$2:$M$835,13,0),"N.A.")</f>
        <v>134158</v>
      </c>
      <c r="U26" s="27"/>
      <c r="V26" s="27"/>
    </row>
    <row r="27" spans="1:22" ht="24.75" customHeight="1" x14ac:dyDescent="0.2">
      <c r="A27" s="14" t="s">
        <v>97</v>
      </c>
      <c r="B27" s="49">
        <f>+IFERROR(VLOOKUP($A27&amp;$E$3,BasePA_GEN!$A$2:$K$835,4,0),"N.A.")</f>
        <v>131671</v>
      </c>
      <c r="C27" s="52">
        <f>+IFERROR(VLOOKUP($A27&amp;$E$3,BasePA_GEN!$A$2:$K$835,5,0),"N.A.")</f>
        <v>7835</v>
      </c>
      <c r="D27" s="52">
        <f>+IFERROR(VLOOKUP($A27&amp;$E$3,BasePA_GEN!$A$2:$K$835,6,0),"N.A.")</f>
        <v>40272</v>
      </c>
      <c r="E27" s="57">
        <f>+IFERROR(VLOOKUP($A27&amp;$E$3,BasePA_GEN!$A$2:$K$835,7,0),"N.A.")</f>
        <v>179778</v>
      </c>
      <c r="F27" s="58">
        <f>+IFERROR(VLOOKUP($A27&amp;$E$3,BasePA_GEN!$A$2:$K$835,8,0),"N.A.")</f>
        <v>289685.05</v>
      </c>
      <c r="G27" s="58">
        <f>+IFERROR(VLOOKUP($A27&amp;$E$3,BasePA_GEN!$A$2:$K$835,9,0),"N.A.")</f>
        <v>26288.58</v>
      </c>
      <c r="H27" s="58">
        <f>+IFERROR(VLOOKUP($A27&amp;$E$3,BasePA_GEN!$A$2:$K$835,10,0),"N.A.")</f>
        <v>263396</v>
      </c>
      <c r="I27" s="63">
        <f>+IFERROR(VLOOKUP($A27&amp;$E$3,BasePA_GEN!$A$2:$M$835,11,0),"N.A.")</f>
        <v>0</v>
      </c>
      <c r="J27" s="63">
        <f>+IFERROR(VLOOKUP($A27&amp;$E$3,BasePA_GEN!$A$2:$M$835,12,0),"N.A.")</f>
        <v>263396</v>
      </c>
      <c r="K27" s="59">
        <f>+IFERROR(VLOOKUP($A27&amp;$E$3,BasePA_GEN!$A$2:$M$835,13,0),"N.A.")</f>
        <v>83618</v>
      </c>
      <c r="U27" s="27"/>
      <c r="V27" s="27"/>
    </row>
    <row r="28" spans="1:22" ht="24.75" customHeight="1" x14ac:dyDescent="0.2">
      <c r="A28" s="14" t="s">
        <v>17</v>
      </c>
      <c r="B28" s="49">
        <f>+IFERROR(VLOOKUP($A28&amp;$E$3,BasePA_GEN!$A$2:$K$835,4,0),"N.A.")</f>
        <v>5842</v>
      </c>
      <c r="C28" s="52">
        <f>+IFERROR(VLOOKUP($A28&amp;$E$3,BasePA_GEN!$A$2:$K$835,5,0),"N.A.")</f>
        <v>2224</v>
      </c>
      <c r="D28" s="52">
        <f>+IFERROR(VLOOKUP($A28&amp;$E$3,BasePA_GEN!$A$2:$K$835,6,0),"N.A.")</f>
        <v>1099</v>
      </c>
      <c r="E28" s="57">
        <f>+IFERROR(VLOOKUP($A28&amp;$E$3,BasePA_GEN!$A$2:$K$835,7,0),"N.A.")</f>
        <v>9165</v>
      </c>
      <c r="F28" s="58">
        <f>+IFERROR(VLOOKUP($A28&amp;$E$3,BasePA_GEN!$A$2:$K$835,8,0),"N.A.")</f>
        <v>31918.58</v>
      </c>
      <c r="G28" s="58">
        <f>+IFERROR(VLOOKUP($A28&amp;$E$3,BasePA_GEN!$A$2:$K$835,9,0),"N.A.")</f>
        <v>1365.4</v>
      </c>
      <c r="H28" s="58">
        <f>+IFERROR(VLOOKUP($A28&amp;$E$3,BasePA_GEN!$A$2:$K$835,10,0),"N.A.")</f>
        <v>30553</v>
      </c>
      <c r="I28" s="63">
        <f>+IFERROR(VLOOKUP($A28&amp;$E$3,BasePA_GEN!$A$2:$M$835,11,0),"N.A.")</f>
        <v>0</v>
      </c>
      <c r="J28" s="63">
        <f>+IFERROR(VLOOKUP($A28&amp;$E$3,BasePA_GEN!$A$2:$M$835,12,0),"N.A.")</f>
        <v>30553</v>
      </c>
      <c r="K28" s="59">
        <f>+IFERROR(VLOOKUP($A28&amp;$E$3,BasePA_GEN!$A$2:$M$835,13,0),"N.A.")</f>
        <v>21388</v>
      </c>
      <c r="U28" s="27"/>
      <c r="V28" s="27"/>
    </row>
    <row r="29" spans="1:22" ht="24.75" customHeight="1" x14ac:dyDescent="0.2">
      <c r="A29" s="14" t="s">
        <v>18</v>
      </c>
      <c r="B29" s="49">
        <f>+IFERROR(VLOOKUP($A29&amp;$E$3,BasePA_GEN!$A$2:$K$835,4,0),"N.A.")</f>
        <v>81873</v>
      </c>
      <c r="C29" s="52">
        <f>+IFERROR(VLOOKUP($A29&amp;$E$3,BasePA_GEN!$A$2:$K$835,5,0),"N.A.")</f>
        <v>8875</v>
      </c>
      <c r="D29" s="52">
        <f>+IFERROR(VLOOKUP($A29&amp;$E$3,BasePA_GEN!$A$2:$K$835,6,0),"N.A.")</f>
        <v>0</v>
      </c>
      <c r="E29" s="57">
        <f>+IFERROR(VLOOKUP($A29&amp;$E$3,BasePA_GEN!$A$2:$K$835,7,0),"N.A.")</f>
        <v>90747</v>
      </c>
      <c r="F29" s="58">
        <f>+IFERROR(VLOOKUP($A29&amp;$E$3,BasePA_GEN!$A$2:$K$835,8,0),"N.A.")</f>
        <v>328705.17</v>
      </c>
      <c r="G29" s="58">
        <f>+IFERROR(VLOOKUP($A29&amp;$E$3,BasePA_GEN!$A$2:$K$835,9,0),"N.A.")</f>
        <v>10569.99</v>
      </c>
      <c r="H29" s="58">
        <f>+IFERROR(VLOOKUP($A29&amp;$E$3,BasePA_GEN!$A$2:$K$835,10,0),"N.A.")</f>
        <v>318135</v>
      </c>
      <c r="I29" s="63">
        <f>+IFERROR(VLOOKUP($A29&amp;$E$3,BasePA_GEN!$A$2:$M$835,11,0),"N.A.")</f>
        <v>0</v>
      </c>
      <c r="J29" s="63">
        <f>+IFERROR(VLOOKUP($A29&amp;$E$3,BasePA_GEN!$A$2:$M$835,12,0),"N.A.")</f>
        <v>318135</v>
      </c>
      <c r="K29" s="59">
        <f>+IFERROR(VLOOKUP($A29&amp;$E$3,BasePA_GEN!$A$2:$M$835,13,0),"N.A.")</f>
        <v>227388</v>
      </c>
      <c r="U29" s="27"/>
      <c r="V29" s="27"/>
    </row>
    <row r="30" spans="1:22" ht="24.75" customHeight="1" x14ac:dyDescent="0.2">
      <c r="A30" s="14" t="s">
        <v>19</v>
      </c>
      <c r="B30" s="49">
        <f>+IFERROR(VLOOKUP($A30&amp;$E$3,BasePA_GEN!$A$2:$K$835,4,0),"N.A.")</f>
        <v>9080</v>
      </c>
      <c r="C30" s="52">
        <f>+IFERROR(VLOOKUP($A30&amp;$E$3,BasePA_GEN!$A$2:$K$835,5,0),"N.A.")</f>
        <v>1710</v>
      </c>
      <c r="D30" s="52">
        <f>+IFERROR(VLOOKUP($A30&amp;$E$3,BasePA_GEN!$A$2:$K$835,6,0),"N.A.")</f>
        <v>1595</v>
      </c>
      <c r="E30" s="57">
        <f>+IFERROR(VLOOKUP($A30&amp;$E$3,BasePA_GEN!$A$2:$K$835,7,0),"N.A.")</f>
        <v>12385</v>
      </c>
      <c r="F30" s="58">
        <f>+IFERROR(VLOOKUP($A30&amp;$E$3,BasePA_GEN!$A$2:$K$835,8,0),"N.A.")</f>
        <v>47050.85</v>
      </c>
      <c r="G30" s="58">
        <f>+IFERROR(VLOOKUP($A30&amp;$E$3,BasePA_GEN!$A$2:$K$835,9,0),"N.A.")</f>
        <v>292.27</v>
      </c>
      <c r="H30" s="58">
        <f>+IFERROR(VLOOKUP($A30&amp;$E$3,BasePA_GEN!$A$2:$K$835,10,0),"N.A.")</f>
        <v>46759</v>
      </c>
      <c r="I30" s="63">
        <f>+IFERROR(VLOOKUP($A30&amp;$E$3,BasePA_GEN!$A$2:$M$835,11,0),"N.A.")</f>
        <v>0</v>
      </c>
      <c r="J30" s="63">
        <f>+IFERROR(VLOOKUP($A30&amp;$E$3,BasePA_GEN!$A$2:$M$835,12,0),"N.A.")</f>
        <v>46759</v>
      </c>
      <c r="K30" s="59">
        <f>+IFERROR(VLOOKUP($A30&amp;$E$3,BasePA_GEN!$A$2:$M$835,13,0),"N.A.")</f>
        <v>34374</v>
      </c>
      <c r="U30" s="27"/>
      <c r="V30" s="27"/>
    </row>
    <row r="31" spans="1:22" ht="24.75" customHeight="1" x14ac:dyDescent="0.2">
      <c r="A31" s="14" t="s">
        <v>20</v>
      </c>
      <c r="B31" s="49">
        <f>+IFERROR(VLOOKUP($A31&amp;$E$3,BasePA_GEN!$A$2:$K$835,4,0),"N.A.")</f>
        <v>443778</v>
      </c>
      <c r="C31" s="52">
        <f>+IFERROR(VLOOKUP($A31&amp;$E$3,BasePA_GEN!$A$2:$K$835,5,0),"N.A.")</f>
        <v>77978</v>
      </c>
      <c r="D31" s="52">
        <f>+IFERROR(VLOOKUP($A31&amp;$E$3,BasePA_GEN!$A$2:$K$835,6,0),"N.A.")</f>
        <v>40134</v>
      </c>
      <c r="E31" s="57">
        <f>+IFERROR(VLOOKUP($A31&amp;$E$3,BasePA_GEN!$A$2:$K$835,7,0),"N.A.")</f>
        <v>561890</v>
      </c>
      <c r="F31" s="58">
        <f>+IFERROR(VLOOKUP($A31&amp;$E$3,BasePA_GEN!$A$2:$K$835,8,0),"N.A.")</f>
        <v>994683.05</v>
      </c>
      <c r="G31" s="58">
        <f>+IFERROR(VLOOKUP($A31&amp;$E$3,BasePA_GEN!$A$2:$K$835,9,0),"N.A.")</f>
        <v>191216.23</v>
      </c>
      <c r="H31" s="58">
        <f>+IFERROR(VLOOKUP($A31&amp;$E$3,BasePA_GEN!$A$2:$K$835,10,0),"N.A.")</f>
        <v>803467</v>
      </c>
      <c r="I31" s="63">
        <f>+IFERROR(VLOOKUP($A31&amp;$E$3,BasePA_GEN!$A$2:$M$835,11,0),"N.A.")</f>
        <v>0</v>
      </c>
      <c r="J31" s="63">
        <f>+IFERROR(VLOOKUP($A31&amp;$E$3,BasePA_GEN!$A$2:$M$835,12,0),"N.A.")</f>
        <v>803467</v>
      </c>
      <c r="K31" s="59">
        <f>+IFERROR(VLOOKUP($A31&amp;$E$3,BasePA_GEN!$A$2:$M$835,13,0),"N.A.")</f>
        <v>241576</v>
      </c>
      <c r="U31" s="27"/>
      <c r="V31" s="27"/>
    </row>
    <row r="32" spans="1:22" s="27" customFormat="1" ht="24.75" customHeight="1" thickBot="1" x14ac:dyDescent="0.25">
      <c r="A32" s="15" t="s">
        <v>21</v>
      </c>
      <c r="B32" s="53">
        <f>+IFERROR(VLOOKUP($A32&amp;$E$3,BasePA_GEN!$A$2:$K$835,4,0),"N.A.")</f>
        <v>52217</v>
      </c>
      <c r="C32" s="54">
        <f>+IFERROR(VLOOKUP($A32&amp;$E$3,BasePA_GEN!$A$2:$K$835,5,0),"N.A.")</f>
        <v>15646</v>
      </c>
      <c r="D32" s="54">
        <f>+IFERROR(VLOOKUP($A32&amp;$E$3,BasePA_GEN!$A$2:$K$835,6,0),"N.A.")</f>
        <v>6434</v>
      </c>
      <c r="E32" s="60">
        <f>+IFERROR(VLOOKUP($A32&amp;$E$3,BasePA_GEN!$A$2:$K$835,7,0),"N.A.")</f>
        <v>74297</v>
      </c>
      <c r="F32" s="61">
        <f>+IFERROR(VLOOKUP($A32&amp;$E$3,BasePA_GEN!$A$2:$K$835,8,0),"N.A.")</f>
        <v>284082.96000000002</v>
      </c>
      <c r="G32" s="61">
        <f>+IFERROR(VLOOKUP($A32&amp;$E$3,BasePA_GEN!$A$2:$K$835,9,0),"N.A.")</f>
        <v>203134.77</v>
      </c>
      <c r="H32" s="61">
        <f>+IFERROR(VLOOKUP($A32&amp;$E$3,BasePA_GEN!$A$2:$K$835,10,0),"N.A.")</f>
        <v>80948</v>
      </c>
      <c r="I32" s="64">
        <f>+IFERROR(VLOOKUP($A32&amp;$E$3,BasePA_GEN!$A$2:$M$835,11,0),"N.A.")</f>
        <v>11145</v>
      </c>
      <c r="J32" s="64">
        <f>+IFERROR(VLOOKUP($A32&amp;$E$3,BasePA_GEN!$A$2:$M$835,12,0),"N.A.")</f>
        <v>92093</v>
      </c>
      <c r="K32" s="62">
        <f>+IFERROR(VLOOKUP($A32&amp;$E$3,BasePA_GEN!$A$2:$M$835,13,0),"N.A.")</f>
        <v>17796</v>
      </c>
    </row>
    <row r="33" spans="1:9" s="27" customFormat="1" ht="15" thickTop="1" x14ac:dyDescent="0.2"/>
    <row r="34" spans="1:9" s="27" customFormat="1" x14ac:dyDescent="0.2"/>
    <row r="35" spans="1:9" s="27" customFormat="1" x14ac:dyDescent="0.2"/>
    <row r="36" spans="1:9" s="27" customFormat="1" x14ac:dyDescent="0.2"/>
    <row r="37" spans="1:9" s="27" customFormat="1" x14ac:dyDescent="0.2"/>
    <row r="38" spans="1:9" s="27" customFormat="1" x14ac:dyDescent="0.2"/>
    <row r="39" spans="1:9" s="27" customFormat="1" x14ac:dyDescent="0.2"/>
    <row r="40" spans="1:9" s="27" customFormat="1" x14ac:dyDescent="0.2"/>
    <row r="41" spans="1:9" s="27" customFormat="1" x14ac:dyDescent="0.2"/>
    <row r="42" spans="1:9" s="27" customFormat="1" x14ac:dyDescent="0.2"/>
    <row r="43" spans="1:9" x14ac:dyDescent="0.2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">
      <c r="A44" s="22"/>
    </row>
    <row r="45" spans="1:9" x14ac:dyDescent="0.2">
      <c r="A45" s="22"/>
    </row>
    <row r="46" spans="1:9" x14ac:dyDescent="0.2">
      <c r="A46" s="22"/>
    </row>
    <row r="47" spans="1:9" x14ac:dyDescent="0.2">
      <c r="A47" s="22"/>
    </row>
    <row r="48" spans="1:9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2fxYPnVMKbT2k0xMf4+YQw4eL4m22u62cBrI+EnFQGg2NJzYKKbST0m23M2DNRGGjHKBYemHULBT9UYTCoDc4Q==" saltValue="A1RMDWKyjaT0VjL9GjpR5g==" spinCount="100000" sheet="1" objects="1" scenarios="1"/>
  <sortState xmlns:xlrd2="http://schemas.microsoft.com/office/spreadsheetml/2017/richdata2" ref="A7:A32">
    <sortCondition ref="A7:A32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1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69</v>
      </c>
      <c r="E1" s="82" t="s">
        <v>70</v>
      </c>
      <c r="F1" s="82" t="s">
        <v>72</v>
      </c>
      <c r="G1" s="83" t="s">
        <v>106</v>
      </c>
      <c r="H1" s="83" t="s">
        <v>107</v>
      </c>
      <c r="I1" s="83" t="s">
        <v>103</v>
      </c>
      <c r="J1" s="83" t="s">
        <v>109</v>
      </c>
      <c r="K1" s="83" t="s">
        <v>108</v>
      </c>
      <c r="L1" s="83" t="s">
        <v>0</v>
      </c>
      <c r="M1" s="81" t="s">
        <v>73</v>
      </c>
    </row>
    <row r="2" spans="1:13" ht="15" customHeight="1" x14ac:dyDescent="0.25">
      <c r="A2" t="str">
        <f>+B2&amp;C2</f>
        <v>ALFA VIDA45443</v>
      </c>
      <c r="B2" s="101" t="s">
        <v>22</v>
      </c>
      <c r="C2" s="102">
        <v>45443</v>
      </c>
      <c r="D2" s="103">
        <v>1850377</v>
      </c>
      <c r="E2" s="103">
        <v>221083</v>
      </c>
      <c r="F2" s="103">
        <v>2071460</v>
      </c>
      <c r="G2" s="104">
        <v>1911583.24</v>
      </c>
      <c r="H2" s="104">
        <v>17559.560000000001</v>
      </c>
      <c r="I2" s="103">
        <v>1894024</v>
      </c>
      <c r="J2" s="103">
        <v>295000</v>
      </c>
      <c r="K2" s="103">
        <v>0</v>
      </c>
      <c r="L2" s="103">
        <v>2189024</v>
      </c>
      <c r="M2" s="103">
        <v>117563</v>
      </c>
    </row>
    <row r="3" spans="1:13" ht="15" customHeight="1" x14ac:dyDescent="0.25">
      <c r="A3" t="str">
        <f t="shared" ref="A3:A36" si="0">+B3&amp;C3</f>
        <v>ALFA VIDA45473</v>
      </c>
      <c r="B3" s="101" t="s">
        <v>22</v>
      </c>
      <c r="C3" s="102">
        <v>45473</v>
      </c>
      <c r="D3" s="103">
        <v>1871421</v>
      </c>
      <c r="E3" s="103">
        <v>222594</v>
      </c>
      <c r="F3" s="103">
        <v>2094015</v>
      </c>
      <c r="G3" s="104">
        <v>1931561.15</v>
      </c>
      <c r="H3" s="104">
        <v>18385.72</v>
      </c>
      <c r="I3" s="103">
        <v>1913175</v>
      </c>
      <c r="J3" s="103">
        <v>295000</v>
      </c>
      <c r="K3" s="103">
        <v>0</v>
      </c>
      <c r="L3" s="103">
        <v>2208175</v>
      </c>
      <c r="M3" s="103">
        <v>114160</v>
      </c>
    </row>
    <row r="4" spans="1:13" ht="15" customHeight="1" x14ac:dyDescent="0.25">
      <c r="A4" t="str">
        <f t="shared" si="0"/>
        <v>ALFA VIDA45504</v>
      </c>
      <c r="B4" s="101" t="s">
        <v>22</v>
      </c>
      <c r="C4" s="102">
        <v>45504</v>
      </c>
      <c r="D4" s="103">
        <v>1887027</v>
      </c>
      <c r="E4" s="103">
        <v>227140</v>
      </c>
      <c r="F4" s="103">
        <v>2114167</v>
      </c>
      <c r="G4" s="104">
        <v>1977272.86</v>
      </c>
      <c r="H4" s="104">
        <v>19020.759999999998</v>
      </c>
      <c r="I4" s="103">
        <v>1958252</v>
      </c>
      <c r="J4" s="103">
        <v>295000</v>
      </c>
      <c r="K4" s="103">
        <v>0</v>
      </c>
      <c r="L4" s="103">
        <v>2253252</v>
      </c>
      <c r="M4" s="103">
        <v>139085</v>
      </c>
    </row>
    <row r="5" spans="1:13" ht="15" customHeight="1" x14ac:dyDescent="0.25">
      <c r="A5" t="str">
        <f t="shared" si="0"/>
        <v>ALLIANZ VIDA45443</v>
      </c>
      <c r="B5" s="101" t="s">
        <v>96</v>
      </c>
      <c r="C5" s="102">
        <v>45443</v>
      </c>
      <c r="D5" s="103">
        <v>173270</v>
      </c>
      <c r="E5" s="103">
        <v>6268</v>
      </c>
      <c r="F5" s="103">
        <v>179538</v>
      </c>
      <c r="G5" s="104">
        <v>299720.26</v>
      </c>
      <c r="H5" s="104">
        <v>13708.15</v>
      </c>
      <c r="I5" s="103">
        <v>286012</v>
      </c>
      <c r="J5" s="103">
        <v>0</v>
      </c>
      <c r="K5" s="103">
        <v>0</v>
      </c>
      <c r="L5" s="103">
        <v>286012</v>
      </c>
      <c r="M5" s="103">
        <v>106474</v>
      </c>
    </row>
    <row r="6" spans="1:13" ht="15" customHeight="1" x14ac:dyDescent="0.25">
      <c r="A6" t="str">
        <f t="shared" si="0"/>
        <v>ALLIANZ VIDA45473</v>
      </c>
      <c r="B6" s="101" t="s">
        <v>96</v>
      </c>
      <c r="C6" s="102">
        <v>45473</v>
      </c>
      <c r="D6" s="103">
        <v>173630</v>
      </c>
      <c r="E6" s="103">
        <v>6866</v>
      </c>
      <c r="F6" s="103">
        <v>180496</v>
      </c>
      <c r="G6" s="104">
        <v>306574.27</v>
      </c>
      <c r="H6" s="104">
        <v>13752.9</v>
      </c>
      <c r="I6" s="103">
        <v>292821</v>
      </c>
      <c r="J6" s="103">
        <v>0</v>
      </c>
      <c r="K6" s="103">
        <v>0</v>
      </c>
      <c r="L6" s="103">
        <v>292821</v>
      </c>
      <c r="M6" s="103">
        <v>112326</v>
      </c>
    </row>
    <row r="7" spans="1:13" ht="15" customHeight="1" x14ac:dyDescent="0.25">
      <c r="A7" t="str">
        <f t="shared" si="0"/>
        <v>ALLIANZ VIDA45504</v>
      </c>
      <c r="B7" s="101" t="s">
        <v>96</v>
      </c>
      <c r="C7" s="102">
        <v>45504</v>
      </c>
      <c r="D7" s="103">
        <v>175196</v>
      </c>
      <c r="E7" s="103">
        <v>6813</v>
      </c>
      <c r="F7" s="103">
        <v>182009</v>
      </c>
      <c r="G7" s="104">
        <v>302378.38</v>
      </c>
      <c r="H7" s="104">
        <v>13685.46</v>
      </c>
      <c r="I7" s="103">
        <v>288693</v>
      </c>
      <c r="J7" s="103">
        <v>0</v>
      </c>
      <c r="K7" s="103">
        <v>0</v>
      </c>
      <c r="L7" s="103">
        <v>288693</v>
      </c>
      <c r="M7" s="103">
        <v>106684</v>
      </c>
    </row>
    <row r="8" spans="1:13" ht="15" customHeight="1" x14ac:dyDescent="0.25">
      <c r="A8" t="str">
        <f t="shared" si="0"/>
        <v>ASULADO45443</v>
      </c>
      <c r="B8" s="101" t="s">
        <v>114</v>
      </c>
      <c r="C8" s="102">
        <v>45443</v>
      </c>
      <c r="D8" s="103">
        <v>734747</v>
      </c>
      <c r="E8" s="103">
        <v>25980</v>
      </c>
      <c r="F8" s="103">
        <v>760727</v>
      </c>
      <c r="G8" s="104">
        <v>958123.53</v>
      </c>
      <c r="H8" s="104">
        <v>0</v>
      </c>
      <c r="I8" s="103">
        <v>958124</v>
      </c>
      <c r="J8" s="103">
        <v>0</v>
      </c>
      <c r="K8" s="103">
        <v>0</v>
      </c>
      <c r="L8" s="103">
        <v>958124</v>
      </c>
      <c r="M8" s="103">
        <v>197396</v>
      </c>
    </row>
    <row r="9" spans="1:13" ht="15" customHeight="1" x14ac:dyDescent="0.25">
      <c r="A9" t="str">
        <f t="shared" si="0"/>
        <v>ASULADO45473</v>
      </c>
      <c r="B9" s="101" t="s">
        <v>114</v>
      </c>
      <c r="C9" s="102">
        <v>45473</v>
      </c>
      <c r="D9" s="103">
        <v>750121</v>
      </c>
      <c r="E9" s="103">
        <v>27153</v>
      </c>
      <c r="F9" s="103">
        <v>777273</v>
      </c>
      <c r="G9" s="104">
        <v>971101.53</v>
      </c>
      <c r="H9" s="104">
        <v>0</v>
      </c>
      <c r="I9" s="103">
        <v>971102</v>
      </c>
      <c r="J9" s="103">
        <v>0</v>
      </c>
      <c r="K9" s="103">
        <v>0</v>
      </c>
      <c r="L9" s="103">
        <v>971102</v>
      </c>
      <c r="M9" s="103">
        <v>193828</v>
      </c>
    </row>
    <row r="10" spans="1:13" ht="15" customHeight="1" x14ac:dyDescent="0.25">
      <c r="A10" t="str">
        <f t="shared" si="0"/>
        <v>ASULADO45504</v>
      </c>
      <c r="B10" s="101" t="s">
        <v>114</v>
      </c>
      <c r="C10" s="102">
        <v>45504</v>
      </c>
      <c r="D10" s="103">
        <v>769836</v>
      </c>
      <c r="E10" s="103">
        <v>29723</v>
      </c>
      <c r="F10" s="103">
        <v>799559</v>
      </c>
      <c r="G10" s="104">
        <v>984606.05</v>
      </c>
      <c r="H10" s="104">
        <v>0</v>
      </c>
      <c r="I10" s="103">
        <v>984606</v>
      </c>
      <c r="J10" s="103">
        <v>0</v>
      </c>
      <c r="K10" s="103">
        <v>0</v>
      </c>
      <c r="L10" s="103">
        <v>984606</v>
      </c>
      <c r="M10" s="103">
        <v>185047</v>
      </c>
    </row>
    <row r="11" spans="1:13" ht="15" customHeight="1" x14ac:dyDescent="0.25">
      <c r="A11" t="str">
        <f t="shared" si="0"/>
        <v>AURORA VIDA45443</v>
      </c>
      <c r="B11" s="101" t="s">
        <v>23</v>
      </c>
      <c r="C11" s="102">
        <v>45443</v>
      </c>
      <c r="D11" s="103">
        <v>3106</v>
      </c>
      <c r="E11" s="103">
        <v>406</v>
      </c>
      <c r="F11" s="103">
        <v>3512</v>
      </c>
      <c r="G11" s="104">
        <v>34347.5</v>
      </c>
      <c r="H11" s="104">
        <v>4173.67</v>
      </c>
      <c r="I11" s="103">
        <v>30174</v>
      </c>
      <c r="J11" s="103">
        <v>0</v>
      </c>
      <c r="K11" s="103">
        <v>0</v>
      </c>
      <c r="L11" s="103">
        <v>30174</v>
      </c>
      <c r="M11" s="103">
        <v>26662</v>
      </c>
    </row>
    <row r="12" spans="1:13" ht="15" customHeight="1" x14ac:dyDescent="0.25">
      <c r="A12" t="str">
        <f t="shared" si="0"/>
        <v>AURORA VIDA45473</v>
      </c>
      <c r="B12" s="101" t="s">
        <v>23</v>
      </c>
      <c r="C12" s="102">
        <v>45473</v>
      </c>
      <c r="D12" s="103">
        <v>3109</v>
      </c>
      <c r="E12" s="103">
        <v>458</v>
      </c>
      <c r="F12" s="103">
        <v>3567</v>
      </c>
      <c r="G12" s="104">
        <v>34313.57</v>
      </c>
      <c r="H12" s="104">
        <v>4173.67</v>
      </c>
      <c r="I12" s="103">
        <v>30140</v>
      </c>
      <c r="J12" s="103">
        <v>0</v>
      </c>
      <c r="K12" s="103">
        <v>0</v>
      </c>
      <c r="L12" s="103">
        <v>30140</v>
      </c>
      <c r="M12" s="103">
        <v>26573</v>
      </c>
    </row>
    <row r="13" spans="1:13" ht="15" customHeight="1" x14ac:dyDescent="0.25">
      <c r="A13" t="str">
        <f t="shared" si="0"/>
        <v>AURORA VIDA45504</v>
      </c>
      <c r="B13" s="101" t="s">
        <v>23</v>
      </c>
      <c r="C13" s="102">
        <v>45504</v>
      </c>
      <c r="D13" s="103">
        <v>3151</v>
      </c>
      <c r="E13" s="103">
        <v>474</v>
      </c>
      <c r="F13" s="103">
        <v>3626</v>
      </c>
      <c r="G13" s="104">
        <v>34090.620000000003</v>
      </c>
      <c r="H13" s="104">
        <v>4173.67</v>
      </c>
      <c r="I13" s="103">
        <v>29917</v>
      </c>
      <c r="J13" s="103">
        <v>0</v>
      </c>
      <c r="K13" s="103">
        <v>0</v>
      </c>
      <c r="L13" s="103">
        <v>29917</v>
      </c>
      <c r="M13" s="103">
        <v>26291</v>
      </c>
    </row>
    <row r="14" spans="1:13" ht="15" customHeight="1" x14ac:dyDescent="0.25">
      <c r="A14" t="str">
        <f t="shared" si="0"/>
        <v>AXA COLPATRIA VIDA45443</v>
      </c>
      <c r="B14" s="101" t="s">
        <v>24</v>
      </c>
      <c r="C14" s="102">
        <v>45443</v>
      </c>
      <c r="D14" s="103">
        <v>251830</v>
      </c>
      <c r="E14" s="103">
        <v>30816</v>
      </c>
      <c r="F14" s="103">
        <v>282646</v>
      </c>
      <c r="G14" s="104">
        <v>739732.89</v>
      </c>
      <c r="H14" s="104">
        <v>82159.88</v>
      </c>
      <c r="I14" s="103">
        <v>657573</v>
      </c>
      <c r="J14" s="103">
        <v>0</v>
      </c>
      <c r="K14" s="103">
        <v>33343</v>
      </c>
      <c r="L14" s="103">
        <v>690916</v>
      </c>
      <c r="M14" s="103">
        <v>408271</v>
      </c>
    </row>
    <row r="15" spans="1:13" ht="15" customHeight="1" x14ac:dyDescent="0.25">
      <c r="A15" t="str">
        <f t="shared" si="0"/>
        <v>AXA COLPATRIA VIDA45473</v>
      </c>
      <c r="B15" s="101" t="s">
        <v>24</v>
      </c>
      <c r="C15" s="102">
        <v>45473</v>
      </c>
      <c r="D15" s="103">
        <v>254559</v>
      </c>
      <c r="E15" s="103">
        <v>31174</v>
      </c>
      <c r="F15" s="103">
        <v>285733</v>
      </c>
      <c r="G15" s="104">
        <v>769768.7</v>
      </c>
      <c r="H15" s="104">
        <v>82468.89</v>
      </c>
      <c r="I15" s="103">
        <v>687300</v>
      </c>
      <c r="J15" s="103">
        <v>0</v>
      </c>
      <c r="K15" s="103">
        <v>33527</v>
      </c>
      <c r="L15" s="103">
        <v>720827</v>
      </c>
      <c r="M15" s="103">
        <v>435094</v>
      </c>
    </row>
    <row r="16" spans="1:13" ht="15" customHeight="1" x14ac:dyDescent="0.25">
      <c r="A16" t="str">
        <f t="shared" si="0"/>
        <v>AXA COLPATRIA VIDA45504</v>
      </c>
      <c r="B16" s="101" t="s">
        <v>24</v>
      </c>
      <c r="C16" s="102">
        <v>45504</v>
      </c>
      <c r="D16" s="103">
        <v>257770</v>
      </c>
      <c r="E16" s="103">
        <v>30699</v>
      </c>
      <c r="F16" s="103">
        <v>288469</v>
      </c>
      <c r="G16" s="104">
        <v>787787.45</v>
      </c>
      <c r="H16" s="104">
        <v>86827.54</v>
      </c>
      <c r="I16" s="103">
        <v>700960</v>
      </c>
      <c r="J16" s="103">
        <v>0</v>
      </c>
      <c r="K16" s="103">
        <v>37795</v>
      </c>
      <c r="L16" s="103">
        <v>738755</v>
      </c>
      <c r="M16" s="103">
        <v>450286</v>
      </c>
    </row>
    <row r="17" spans="1:13" ht="15" customHeight="1" x14ac:dyDescent="0.25">
      <c r="A17" t="str">
        <f t="shared" si="0"/>
        <v>BBVA SEGUROS VIDA45443</v>
      </c>
      <c r="B17" s="101" t="s">
        <v>25</v>
      </c>
      <c r="C17" s="102">
        <v>45443</v>
      </c>
      <c r="D17" s="103">
        <v>152065</v>
      </c>
      <c r="E17" s="103">
        <v>15818</v>
      </c>
      <c r="F17" s="103">
        <v>167884</v>
      </c>
      <c r="G17" s="104">
        <v>668564.91</v>
      </c>
      <c r="H17" s="104">
        <v>8932.8700000000008</v>
      </c>
      <c r="I17" s="103">
        <v>659632</v>
      </c>
      <c r="J17" s="103">
        <v>0</v>
      </c>
      <c r="K17" s="103">
        <v>0</v>
      </c>
      <c r="L17" s="103">
        <v>659632</v>
      </c>
      <c r="M17" s="103">
        <v>491748</v>
      </c>
    </row>
    <row r="18" spans="1:13" ht="15" customHeight="1" x14ac:dyDescent="0.25">
      <c r="A18" t="str">
        <f t="shared" si="0"/>
        <v>BBVA SEGUROS VIDA45473</v>
      </c>
      <c r="B18" s="101" t="s">
        <v>25</v>
      </c>
      <c r="C18" s="102">
        <v>45473</v>
      </c>
      <c r="D18" s="103">
        <v>152614</v>
      </c>
      <c r="E18" s="103">
        <v>15836</v>
      </c>
      <c r="F18" s="103">
        <v>168451</v>
      </c>
      <c r="G18" s="104">
        <v>690947.02</v>
      </c>
      <c r="H18" s="104">
        <v>8025.46</v>
      </c>
      <c r="I18" s="103">
        <v>682922</v>
      </c>
      <c r="J18" s="103">
        <v>0</v>
      </c>
      <c r="K18" s="103">
        <v>0</v>
      </c>
      <c r="L18" s="103">
        <v>682922</v>
      </c>
      <c r="M18" s="103">
        <v>514471</v>
      </c>
    </row>
    <row r="19" spans="1:13" ht="15" customHeight="1" x14ac:dyDescent="0.25">
      <c r="A19" t="str">
        <f t="shared" si="0"/>
        <v>BBVA SEGUROS VIDA45504</v>
      </c>
      <c r="B19" s="101" t="s">
        <v>25</v>
      </c>
      <c r="C19" s="102">
        <v>45504</v>
      </c>
      <c r="D19" s="103">
        <v>152832</v>
      </c>
      <c r="E19" s="103">
        <v>16032</v>
      </c>
      <c r="F19" s="103">
        <v>168865</v>
      </c>
      <c r="G19" s="104">
        <v>718971.01</v>
      </c>
      <c r="H19" s="104">
        <v>8169.35</v>
      </c>
      <c r="I19" s="103">
        <v>710802</v>
      </c>
      <c r="J19" s="103">
        <v>0</v>
      </c>
      <c r="K19" s="103">
        <v>0</v>
      </c>
      <c r="L19" s="103">
        <v>710802</v>
      </c>
      <c r="M19" s="103">
        <v>541937</v>
      </c>
    </row>
    <row r="20" spans="1:13" ht="15" customHeight="1" x14ac:dyDescent="0.25">
      <c r="A20" t="str">
        <f t="shared" si="0"/>
        <v>BMI COLOMBIA45443</v>
      </c>
      <c r="B20" s="101" t="s">
        <v>100</v>
      </c>
      <c r="C20" s="102">
        <v>45443</v>
      </c>
      <c r="D20" s="103">
        <v>6203</v>
      </c>
      <c r="E20" s="103">
        <v>943</v>
      </c>
      <c r="F20" s="103">
        <v>7146</v>
      </c>
      <c r="G20" s="104">
        <v>57527</v>
      </c>
      <c r="H20" s="104">
        <v>33888.06</v>
      </c>
      <c r="I20" s="103">
        <v>23639</v>
      </c>
      <c r="J20" s="103">
        <v>0</v>
      </c>
      <c r="K20" s="103">
        <v>0</v>
      </c>
      <c r="L20" s="103">
        <v>23639</v>
      </c>
      <c r="M20" s="103">
        <v>16493</v>
      </c>
    </row>
    <row r="21" spans="1:13" ht="15" customHeight="1" x14ac:dyDescent="0.25">
      <c r="A21" t="str">
        <f t="shared" si="0"/>
        <v>BMI COLOMBIA45473</v>
      </c>
      <c r="B21" s="101" t="s">
        <v>100</v>
      </c>
      <c r="C21" s="102">
        <v>45473</v>
      </c>
      <c r="D21" s="103">
        <v>6625</v>
      </c>
      <c r="E21" s="103">
        <v>989</v>
      </c>
      <c r="F21" s="103">
        <v>7614</v>
      </c>
      <c r="G21" s="104">
        <v>57527</v>
      </c>
      <c r="H21" s="104">
        <v>34186.959999999999</v>
      </c>
      <c r="I21" s="103">
        <v>23340</v>
      </c>
      <c r="J21" s="103">
        <v>0</v>
      </c>
      <c r="K21" s="103">
        <v>0</v>
      </c>
      <c r="L21" s="103">
        <v>23340</v>
      </c>
      <c r="M21" s="103">
        <v>15726</v>
      </c>
    </row>
    <row r="22" spans="1:13" ht="15" customHeight="1" x14ac:dyDescent="0.25">
      <c r="A22" t="str">
        <f t="shared" si="0"/>
        <v>BMI COLOMBIA45504</v>
      </c>
      <c r="B22" s="101" t="s">
        <v>100</v>
      </c>
      <c r="C22" s="102">
        <v>45504</v>
      </c>
      <c r="D22" s="103">
        <v>6720</v>
      </c>
      <c r="E22" s="103">
        <v>1137</v>
      </c>
      <c r="F22" s="103">
        <v>7858</v>
      </c>
      <c r="G22" s="104">
        <v>58731</v>
      </c>
      <c r="H22" s="104">
        <v>34541.360000000001</v>
      </c>
      <c r="I22" s="103">
        <v>24190</v>
      </c>
      <c r="J22" s="103">
        <v>0</v>
      </c>
      <c r="K22" s="103">
        <v>0</v>
      </c>
      <c r="L22" s="103">
        <v>24190</v>
      </c>
      <c r="M22" s="103">
        <v>16332</v>
      </c>
    </row>
    <row r="23" spans="1:13" x14ac:dyDescent="0.25">
      <c r="A23" t="str">
        <f t="shared" si="0"/>
        <v>BOLIVAR VIDA45443</v>
      </c>
      <c r="B23" s="101" t="s">
        <v>26</v>
      </c>
      <c r="C23" s="102">
        <v>45443</v>
      </c>
      <c r="D23" s="103">
        <v>690998</v>
      </c>
      <c r="E23" s="103">
        <v>147071</v>
      </c>
      <c r="F23" s="103">
        <v>838069</v>
      </c>
      <c r="G23" s="104">
        <v>2822245.66</v>
      </c>
      <c r="H23" s="104">
        <v>1901704.09</v>
      </c>
      <c r="I23" s="103">
        <v>920542</v>
      </c>
      <c r="J23" s="103">
        <v>0</v>
      </c>
      <c r="K23" s="103">
        <v>0</v>
      </c>
      <c r="L23" s="103">
        <v>920542</v>
      </c>
      <c r="M23" s="103">
        <v>82473</v>
      </c>
    </row>
    <row r="24" spans="1:13" x14ac:dyDescent="0.25">
      <c r="A24" t="str">
        <f t="shared" si="0"/>
        <v>BOLIVAR VIDA45473</v>
      </c>
      <c r="B24" s="101" t="s">
        <v>26</v>
      </c>
      <c r="C24" s="102">
        <v>45473</v>
      </c>
      <c r="D24" s="103">
        <v>696610</v>
      </c>
      <c r="E24" s="103">
        <v>135114</v>
      </c>
      <c r="F24" s="103">
        <v>831724</v>
      </c>
      <c r="G24" s="104">
        <v>2891167.66</v>
      </c>
      <c r="H24" s="104">
        <v>1931280.61</v>
      </c>
      <c r="I24" s="103">
        <v>959887</v>
      </c>
      <c r="J24" s="103">
        <v>0</v>
      </c>
      <c r="K24" s="103">
        <v>0</v>
      </c>
      <c r="L24" s="103">
        <v>959887</v>
      </c>
      <c r="M24" s="103">
        <v>128163</v>
      </c>
    </row>
    <row r="25" spans="1:13" x14ac:dyDescent="0.25">
      <c r="A25" t="str">
        <f t="shared" si="0"/>
        <v>BOLIVAR VIDA45504</v>
      </c>
      <c r="B25" s="101" t="s">
        <v>26</v>
      </c>
      <c r="C25" s="102">
        <v>45504</v>
      </c>
      <c r="D25" s="103">
        <v>706712</v>
      </c>
      <c r="E25" s="103">
        <v>122610</v>
      </c>
      <c r="F25" s="103">
        <v>829322</v>
      </c>
      <c r="G25" s="104">
        <v>2874500.84</v>
      </c>
      <c r="H25" s="104">
        <v>1929018.35</v>
      </c>
      <c r="I25" s="103">
        <v>945482</v>
      </c>
      <c r="J25" s="103">
        <v>0</v>
      </c>
      <c r="K25" s="103">
        <v>0</v>
      </c>
      <c r="L25" s="103">
        <v>945482</v>
      </c>
      <c r="M25" s="103">
        <v>116161</v>
      </c>
    </row>
    <row r="26" spans="1:13" x14ac:dyDescent="0.25">
      <c r="A26" t="str">
        <f t="shared" si="0"/>
        <v>COLMENA ARL45443</v>
      </c>
      <c r="B26" s="101" t="s">
        <v>111</v>
      </c>
      <c r="C26" s="102">
        <v>45443</v>
      </c>
      <c r="D26" s="103">
        <v>135793</v>
      </c>
      <c r="E26" s="103">
        <v>15897</v>
      </c>
      <c r="F26" s="103">
        <v>151690</v>
      </c>
      <c r="G26" s="104">
        <v>274092.90000000002</v>
      </c>
      <c r="H26" s="104">
        <v>22317.55</v>
      </c>
      <c r="I26" s="103">
        <v>251775</v>
      </c>
      <c r="J26" s="103">
        <v>0</v>
      </c>
      <c r="K26" s="103">
        <v>0</v>
      </c>
      <c r="L26" s="103">
        <v>251775</v>
      </c>
      <c r="M26" s="103">
        <v>100085</v>
      </c>
    </row>
    <row r="27" spans="1:13" x14ac:dyDescent="0.25">
      <c r="A27" t="str">
        <f t="shared" si="0"/>
        <v>COLMENA ARL45473</v>
      </c>
      <c r="B27" s="101" t="s">
        <v>111</v>
      </c>
      <c r="C27" s="102">
        <v>45473</v>
      </c>
      <c r="D27" s="103">
        <v>137958</v>
      </c>
      <c r="E27" s="103">
        <v>16132</v>
      </c>
      <c r="F27" s="103">
        <v>154090</v>
      </c>
      <c r="G27" s="104">
        <v>297058.89</v>
      </c>
      <c r="H27" s="104">
        <v>22416.25</v>
      </c>
      <c r="I27" s="103">
        <v>274643</v>
      </c>
      <c r="J27" s="103">
        <v>0</v>
      </c>
      <c r="K27" s="103">
        <v>52</v>
      </c>
      <c r="L27" s="103">
        <v>274695</v>
      </c>
      <c r="M27" s="103">
        <v>120605</v>
      </c>
    </row>
    <row r="28" spans="1:13" x14ac:dyDescent="0.25">
      <c r="A28" t="str">
        <f t="shared" si="0"/>
        <v>COLMENA ARL45504</v>
      </c>
      <c r="B28" s="101" t="s">
        <v>111</v>
      </c>
      <c r="C28" s="102">
        <v>45504</v>
      </c>
      <c r="D28" s="103">
        <v>139003</v>
      </c>
      <c r="E28" s="103">
        <v>16633</v>
      </c>
      <c r="F28" s="103">
        <v>155636</v>
      </c>
      <c r="G28" s="104">
        <v>317956.08</v>
      </c>
      <c r="H28" s="104">
        <v>22410.43</v>
      </c>
      <c r="I28" s="103">
        <v>295546</v>
      </c>
      <c r="J28" s="103">
        <v>0</v>
      </c>
      <c r="K28" s="103">
        <v>52</v>
      </c>
      <c r="L28" s="103">
        <v>295598</v>
      </c>
      <c r="M28" s="103">
        <v>139962</v>
      </c>
    </row>
    <row r="29" spans="1:13" x14ac:dyDescent="0.25">
      <c r="A29" t="str">
        <f t="shared" si="0"/>
        <v>COLMENA VIDA45443</v>
      </c>
      <c r="B29" s="101" t="s">
        <v>112</v>
      </c>
      <c r="C29" s="102">
        <v>45443</v>
      </c>
      <c r="D29" s="103">
        <v>21156</v>
      </c>
      <c r="E29" s="103">
        <v>6688</v>
      </c>
      <c r="F29" s="103">
        <v>27844</v>
      </c>
      <c r="G29" s="104">
        <v>158726.99</v>
      </c>
      <c r="H29" s="104">
        <v>30549.47</v>
      </c>
      <c r="I29" s="103">
        <v>128178</v>
      </c>
      <c r="J29" s="103">
        <v>0</v>
      </c>
      <c r="K29" s="103">
        <v>1484</v>
      </c>
      <c r="L29" s="103">
        <v>129661</v>
      </c>
      <c r="M29" s="103">
        <v>101818</v>
      </c>
    </row>
    <row r="30" spans="1:13" x14ac:dyDescent="0.25">
      <c r="A30" t="str">
        <f t="shared" si="0"/>
        <v>COLMENA VIDA45473</v>
      </c>
      <c r="B30" s="101" t="s">
        <v>112</v>
      </c>
      <c r="C30" s="102">
        <v>45473</v>
      </c>
      <c r="D30" s="103">
        <v>22053</v>
      </c>
      <c r="E30" s="103">
        <v>6340</v>
      </c>
      <c r="F30" s="103">
        <v>28393</v>
      </c>
      <c r="G30" s="104">
        <v>161877</v>
      </c>
      <c r="H30" s="104">
        <v>30844.61</v>
      </c>
      <c r="I30" s="103">
        <v>131032</v>
      </c>
      <c r="J30" s="103">
        <v>0</v>
      </c>
      <c r="K30" s="103">
        <v>1816</v>
      </c>
      <c r="L30" s="103">
        <v>132848</v>
      </c>
      <c r="M30" s="103">
        <v>104455</v>
      </c>
    </row>
    <row r="31" spans="1:13" x14ac:dyDescent="0.25">
      <c r="A31" t="str">
        <f t="shared" si="0"/>
        <v>COLMENA VIDA45504</v>
      </c>
      <c r="B31" s="101" t="s">
        <v>112</v>
      </c>
      <c r="C31" s="102">
        <v>45504</v>
      </c>
      <c r="D31" s="103">
        <v>21813</v>
      </c>
      <c r="E31" s="103">
        <v>6196</v>
      </c>
      <c r="F31" s="103">
        <v>28009</v>
      </c>
      <c r="G31" s="104">
        <v>163404.74</v>
      </c>
      <c r="H31" s="104">
        <v>31506.31</v>
      </c>
      <c r="I31" s="103">
        <v>131898</v>
      </c>
      <c r="J31" s="103">
        <v>0</v>
      </c>
      <c r="K31" s="103">
        <v>1816</v>
      </c>
      <c r="L31" s="103">
        <v>133714</v>
      </c>
      <c r="M31" s="103">
        <v>105705</v>
      </c>
    </row>
    <row r="32" spans="1:13" x14ac:dyDescent="0.25">
      <c r="A32" t="str">
        <f t="shared" si="0"/>
        <v>COLSANITAS45443</v>
      </c>
      <c r="B32" s="101" t="s">
        <v>113</v>
      </c>
      <c r="C32" s="102">
        <v>45443</v>
      </c>
      <c r="D32" s="103">
        <v>7177</v>
      </c>
      <c r="E32" s="103">
        <v>854</v>
      </c>
      <c r="F32" s="103">
        <v>8031</v>
      </c>
      <c r="G32" s="104">
        <v>54182.41</v>
      </c>
      <c r="H32" s="104">
        <v>30186.720000000001</v>
      </c>
      <c r="I32" s="103">
        <v>23996</v>
      </c>
      <c r="J32" s="103">
        <v>0</v>
      </c>
      <c r="K32" s="103">
        <v>0</v>
      </c>
      <c r="L32" s="103">
        <v>23996</v>
      </c>
      <c r="M32" s="103">
        <v>15965</v>
      </c>
    </row>
    <row r="33" spans="1:13" x14ac:dyDescent="0.25">
      <c r="A33" t="str">
        <f t="shared" si="0"/>
        <v>COLSANITAS45473</v>
      </c>
      <c r="B33" s="101" t="s">
        <v>113</v>
      </c>
      <c r="C33" s="102">
        <v>45473</v>
      </c>
      <c r="D33" s="103">
        <v>9609</v>
      </c>
      <c r="E33" s="103">
        <v>1863</v>
      </c>
      <c r="F33" s="103">
        <v>11472</v>
      </c>
      <c r="G33" s="104">
        <v>54182.41</v>
      </c>
      <c r="H33" s="104">
        <v>29641.38</v>
      </c>
      <c r="I33" s="103">
        <v>24541</v>
      </c>
      <c r="J33" s="103">
        <v>0</v>
      </c>
      <c r="K33" s="103">
        <v>0</v>
      </c>
      <c r="L33" s="103">
        <v>24541</v>
      </c>
      <c r="M33" s="103">
        <v>13069</v>
      </c>
    </row>
    <row r="34" spans="1:13" x14ac:dyDescent="0.25">
      <c r="A34" t="str">
        <f t="shared" si="0"/>
        <v>COLSANITAS45504</v>
      </c>
      <c r="B34" s="101" t="s">
        <v>113</v>
      </c>
      <c r="C34" s="102">
        <v>45504</v>
      </c>
      <c r="D34" s="103">
        <v>10146</v>
      </c>
      <c r="E34" s="103">
        <v>1038</v>
      </c>
      <c r="F34" s="103">
        <v>11184</v>
      </c>
      <c r="G34" s="104">
        <v>54182.41</v>
      </c>
      <c r="H34" s="104">
        <v>28873.52</v>
      </c>
      <c r="I34" s="103">
        <v>25309</v>
      </c>
      <c r="J34" s="103">
        <v>0</v>
      </c>
      <c r="K34" s="103">
        <v>0</v>
      </c>
      <c r="L34" s="103">
        <v>25309</v>
      </c>
      <c r="M34" s="103">
        <v>14125</v>
      </c>
    </row>
    <row r="35" spans="1:13" x14ac:dyDescent="0.25">
      <c r="A35" t="str">
        <f t="shared" si="0"/>
        <v>EQUIDAD VIDA45443</v>
      </c>
      <c r="B35" s="101" t="s">
        <v>27</v>
      </c>
      <c r="C35" s="102">
        <v>45443</v>
      </c>
      <c r="D35" s="103">
        <v>43434</v>
      </c>
      <c r="E35" s="103">
        <v>5595</v>
      </c>
      <c r="F35" s="103">
        <v>49028</v>
      </c>
      <c r="G35" s="104">
        <v>66750.02</v>
      </c>
      <c r="H35" s="104">
        <v>7638.29</v>
      </c>
      <c r="I35" s="103">
        <v>59112</v>
      </c>
      <c r="J35" s="103">
        <v>0</v>
      </c>
      <c r="K35" s="103">
        <v>0</v>
      </c>
      <c r="L35" s="103">
        <v>59112</v>
      </c>
      <c r="M35" s="103">
        <v>10083</v>
      </c>
    </row>
    <row r="36" spans="1:13" x14ac:dyDescent="0.25">
      <c r="A36" t="str">
        <f t="shared" si="0"/>
        <v>EQUIDAD VIDA45473</v>
      </c>
      <c r="B36" s="101" t="s">
        <v>27</v>
      </c>
      <c r="C36" s="102">
        <v>45473</v>
      </c>
      <c r="D36" s="103">
        <v>43534</v>
      </c>
      <c r="E36" s="103">
        <v>5659</v>
      </c>
      <c r="F36" s="103">
        <v>49194</v>
      </c>
      <c r="G36" s="104">
        <v>68210.740000000005</v>
      </c>
      <c r="H36" s="104">
        <v>5583.11</v>
      </c>
      <c r="I36" s="103">
        <v>62628</v>
      </c>
      <c r="J36" s="103">
        <v>0</v>
      </c>
      <c r="K36" s="103">
        <v>0</v>
      </c>
      <c r="L36" s="103">
        <v>62628</v>
      </c>
      <c r="M36" s="103">
        <v>13434</v>
      </c>
    </row>
    <row r="37" spans="1:13" x14ac:dyDescent="0.25">
      <c r="A37" t="str">
        <f t="shared" ref="A37:A61" si="1">+B37&amp;C37</f>
        <v>EQUIDAD VIDA45504</v>
      </c>
      <c r="B37" s="101" t="s">
        <v>27</v>
      </c>
      <c r="C37" s="102">
        <v>45504</v>
      </c>
      <c r="D37" s="103">
        <v>43476</v>
      </c>
      <c r="E37" s="103">
        <v>5836</v>
      </c>
      <c r="F37" s="103">
        <v>49312</v>
      </c>
      <c r="G37" s="104">
        <v>70112.73</v>
      </c>
      <c r="H37" s="104">
        <v>6836.95</v>
      </c>
      <c r="I37" s="103">
        <v>63276</v>
      </c>
      <c r="J37" s="103">
        <v>0</v>
      </c>
      <c r="K37" s="103">
        <v>0</v>
      </c>
      <c r="L37" s="103">
        <v>63276</v>
      </c>
      <c r="M37" s="103">
        <v>13964</v>
      </c>
    </row>
    <row r="38" spans="1:13" x14ac:dyDescent="0.25">
      <c r="A38" t="str">
        <f t="shared" si="1"/>
        <v>ESTADO VIDA45443</v>
      </c>
      <c r="B38" s="101" t="s">
        <v>28</v>
      </c>
      <c r="C38" s="102">
        <v>45443</v>
      </c>
      <c r="D38" s="103">
        <v>24506</v>
      </c>
      <c r="E38" s="103">
        <v>3813</v>
      </c>
      <c r="F38" s="103">
        <v>28319</v>
      </c>
      <c r="G38" s="104">
        <v>47479.22</v>
      </c>
      <c r="H38" s="104">
        <v>4993.79</v>
      </c>
      <c r="I38" s="103">
        <v>42485</v>
      </c>
      <c r="J38" s="103">
        <v>0</v>
      </c>
      <c r="K38" s="103">
        <v>455</v>
      </c>
      <c r="L38" s="103">
        <v>42941</v>
      </c>
      <c r="M38" s="103">
        <v>14621</v>
      </c>
    </row>
    <row r="39" spans="1:13" x14ac:dyDescent="0.25">
      <c r="A39" t="str">
        <f t="shared" si="1"/>
        <v>ESTADO VIDA45473</v>
      </c>
      <c r="B39" s="101" t="s">
        <v>28</v>
      </c>
      <c r="C39" s="102">
        <v>45473</v>
      </c>
      <c r="D39" s="103">
        <v>24665</v>
      </c>
      <c r="E39" s="103">
        <v>3799</v>
      </c>
      <c r="F39" s="103">
        <v>28463</v>
      </c>
      <c r="G39" s="104">
        <v>48720.36</v>
      </c>
      <c r="H39" s="104">
        <v>4877.8500000000004</v>
      </c>
      <c r="I39" s="103">
        <v>43843</v>
      </c>
      <c r="J39" s="103">
        <v>0</v>
      </c>
      <c r="K39" s="103">
        <v>339</v>
      </c>
      <c r="L39" s="103">
        <v>44182</v>
      </c>
      <c r="M39" s="103">
        <v>15719</v>
      </c>
    </row>
    <row r="40" spans="1:13" x14ac:dyDescent="0.25">
      <c r="A40" t="str">
        <f t="shared" si="1"/>
        <v>ESTADO VIDA45504</v>
      </c>
      <c r="B40" s="101" t="s">
        <v>28</v>
      </c>
      <c r="C40" s="102">
        <v>45504</v>
      </c>
      <c r="D40" s="103">
        <v>24788</v>
      </c>
      <c r="E40" s="103">
        <v>3853</v>
      </c>
      <c r="F40" s="103">
        <v>28641</v>
      </c>
      <c r="G40" s="104">
        <v>47901.2</v>
      </c>
      <c r="H40" s="104">
        <v>4758.78</v>
      </c>
      <c r="I40" s="103">
        <v>43142</v>
      </c>
      <c r="J40" s="103">
        <v>0</v>
      </c>
      <c r="K40" s="103">
        <v>220</v>
      </c>
      <c r="L40" s="103">
        <v>43363</v>
      </c>
      <c r="M40" s="103">
        <v>14721</v>
      </c>
    </row>
    <row r="41" spans="1:13" x14ac:dyDescent="0.25">
      <c r="A41" t="str">
        <f t="shared" si="1"/>
        <v>GLOBAL45443</v>
      </c>
      <c r="B41" s="101" t="s">
        <v>29</v>
      </c>
      <c r="C41" s="102">
        <v>45443</v>
      </c>
      <c r="D41" s="103">
        <v>222628</v>
      </c>
      <c r="E41" s="103">
        <v>86039</v>
      </c>
      <c r="F41" s="103">
        <v>308667</v>
      </c>
      <c r="G41" s="104">
        <v>321217.31</v>
      </c>
      <c r="H41" s="104">
        <v>13927.28</v>
      </c>
      <c r="I41" s="103">
        <v>307290</v>
      </c>
      <c r="J41" s="103">
        <v>0</v>
      </c>
      <c r="K41" s="103">
        <v>11908</v>
      </c>
      <c r="L41" s="103">
        <v>319198</v>
      </c>
      <c r="M41" s="103">
        <v>10531</v>
      </c>
    </row>
    <row r="42" spans="1:13" x14ac:dyDescent="0.25">
      <c r="A42" t="str">
        <f t="shared" si="1"/>
        <v>GLOBAL45473</v>
      </c>
      <c r="B42" s="101" t="s">
        <v>29</v>
      </c>
      <c r="C42" s="102">
        <v>45473</v>
      </c>
      <c r="D42" s="103">
        <v>224855</v>
      </c>
      <c r="E42" s="103">
        <v>91335</v>
      </c>
      <c r="F42" s="103">
        <v>316190</v>
      </c>
      <c r="G42" s="104">
        <v>324997.36</v>
      </c>
      <c r="H42" s="104">
        <v>14078.97</v>
      </c>
      <c r="I42" s="103">
        <v>310918</v>
      </c>
      <c r="J42" s="103">
        <v>0</v>
      </c>
      <c r="K42" s="103">
        <v>11908</v>
      </c>
      <c r="L42" s="103">
        <v>322826</v>
      </c>
      <c r="M42" s="103">
        <v>6636</v>
      </c>
    </row>
    <row r="43" spans="1:13" x14ac:dyDescent="0.25">
      <c r="A43" t="str">
        <f t="shared" si="1"/>
        <v>GLOBAL45504</v>
      </c>
      <c r="B43" s="101" t="s">
        <v>29</v>
      </c>
      <c r="C43" s="102">
        <v>45504</v>
      </c>
      <c r="D43" s="103">
        <v>226401</v>
      </c>
      <c r="E43" s="103">
        <v>91197</v>
      </c>
      <c r="F43" s="103">
        <v>317598</v>
      </c>
      <c r="G43" s="104">
        <v>328156.78000000003</v>
      </c>
      <c r="H43" s="104">
        <v>13883.74</v>
      </c>
      <c r="I43" s="103">
        <v>314273</v>
      </c>
      <c r="J43" s="103">
        <v>0</v>
      </c>
      <c r="K43" s="103">
        <v>11908</v>
      </c>
      <c r="L43" s="103">
        <v>326181</v>
      </c>
      <c r="M43" s="103">
        <v>8583</v>
      </c>
    </row>
    <row r="44" spans="1:13" x14ac:dyDescent="0.25">
      <c r="A44" t="str">
        <f t="shared" si="1"/>
        <v>MAPFRE VIDA45443</v>
      </c>
      <c r="B44" s="101" t="s">
        <v>30</v>
      </c>
      <c r="C44" s="102">
        <v>45443</v>
      </c>
      <c r="D44" s="103">
        <v>222783</v>
      </c>
      <c r="E44" s="103">
        <v>22423</v>
      </c>
      <c r="F44" s="103">
        <v>245206</v>
      </c>
      <c r="G44" s="104">
        <v>326553.32</v>
      </c>
      <c r="H44" s="104">
        <v>1570.31</v>
      </c>
      <c r="I44" s="103">
        <v>324983</v>
      </c>
      <c r="J44" s="103">
        <v>0</v>
      </c>
      <c r="K44" s="103">
        <v>0</v>
      </c>
      <c r="L44" s="103">
        <v>324983</v>
      </c>
      <c r="M44" s="103">
        <v>79777</v>
      </c>
    </row>
    <row r="45" spans="1:13" x14ac:dyDescent="0.25">
      <c r="A45" t="str">
        <f t="shared" si="1"/>
        <v>MAPFRE VIDA45473</v>
      </c>
      <c r="B45" s="101" t="s">
        <v>30</v>
      </c>
      <c r="C45" s="102">
        <v>45473</v>
      </c>
      <c r="D45" s="103">
        <v>222987</v>
      </c>
      <c r="E45" s="103">
        <v>25963</v>
      </c>
      <c r="F45" s="103">
        <v>248950</v>
      </c>
      <c r="G45" s="104">
        <v>330780.02</v>
      </c>
      <c r="H45" s="104">
        <v>6053.04</v>
      </c>
      <c r="I45" s="103">
        <v>324727</v>
      </c>
      <c r="J45" s="103">
        <v>0</v>
      </c>
      <c r="K45" s="103">
        <v>0</v>
      </c>
      <c r="L45" s="103">
        <v>324727</v>
      </c>
      <c r="M45" s="103">
        <v>75777</v>
      </c>
    </row>
    <row r="46" spans="1:13" x14ac:dyDescent="0.25">
      <c r="A46" t="str">
        <f t="shared" si="1"/>
        <v>MAPFRE VIDA45504</v>
      </c>
      <c r="B46" s="101" t="s">
        <v>30</v>
      </c>
      <c r="C46" s="102">
        <v>45504</v>
      </c>
      <c r="D46" s="103">
        <v>222888</v>
      </c>
      <c r="E46" s="103">
        <v>27290</v>
      </c>
      <c r="F46" s="103">
        <v>250178</v>
      </c>
      <c r="G46" s="104">
        <v>330592.28999999998</v>
      </c>
      <c r="H46" s="104">
        <v>8591.7199999999993</v>
      </c>
      <c r="I46" s="103">
        <v>322001</v>
      </c>
      <c r="J46" s="103">
        <v>0</v>
      </c>
      <c r="K46" s="103">
        <v>0</v>
      </c>
      <c r="L46" s="103">
        <v>322001</v>
      </c>
      <c r="M46" s="103">
        <v>71823</v>
      </c>
    </row>
    <row r="47" spans="1:13" x14ac:dyDescent="0.25">
      <c r="A47" t="str">
        <f t="shared" si="1"/>
        <v>METLIFE45443</v>
      </c>
      <c r="B47" s="101" t="s">
        <v>31</v>
      </c>
      <c r="C47" s="102">
        <v>45443</v>
      </c>
      <c r="D47" s="103">
        <v>122972</v>
      </c>
      <c r="E47" s="103">
        <v>10957</v>
      </c>
      <c r="F47" s="103">
        <v>133929</v>
      </c>
      <c r="G47" s="104">
        <v>390415.59</v>
      </c>
      <c r="H47" s="104">
        <v>14556.96</v>
      </c>
      <c r="I47" s="103">
        <v>375859</v>
      </c>
      <c r="J47" s="103">
        <v>0</v>
      </c>
      <c r="K47" s="103">
        <v>2155</v>
      </c>
      <c r="L47" s="103">
        <v>378014</v>
      </c>
      <c r="M47" s="103">
        <v>244085</v>
      </c>
    </row>
    <row r="48" spans="1:13" x14ac:dyDescent="0.25">
      <c r="A48" t="str">
        <f t="shared" si="1"/>
        <v>METLIFE45473</v>
      </c>
      <c r="B48" s="101" t="s">
        <v>31</v>
      </c>
      <c r="C48" s="102">
        <v>45473</v>
      </c>
      <c r="D48" s="103">
        <v>123535</v>
      </c>
      <c r="E48" s="103">
        <v>10670</v>
      </c>
      <c r="F48" s="103">
        <v>134205</v>
      </c>
      <c r="G48" s="104">
        <v>391920.93</v>
      </c>
      <c r="H48" s="104">
        <v>14038.88</v>
      </c>
      <c r="I48" s="103">
        <v>377882</v>
      </c>
      <c r="J48" s="103">
        <v>0</v>
      </c>
      <c r="K48" s="103">
        <v>1260</v>
      </c>
      <c r="L48" s="103">
        <v>379142</v>
      </c>
      <c r="M48" s="103">
        <v>244937</v>
      </c>
    </row>
    <row r="49" spans="1:13" x14ac:dyDescent="0.25">
      <c r="A49" t="str">
        <f t="shared" si="1"/>
        <v>METLIFE45504</v>
      </c>
      <c r="B49" s="101" t="s">
        <v>31</v>
      </c>
      <c r="C49" s="102">
        <v>45504</v>
      </c>
      <c r="D49" s="103">
        <v>124803</v>
      </c>
      <c r="E49" s="103">
        <v>10522</v>
      </c>
      <c r="F49" s="103">
        <v>135325</v>
      </c>
      <c r="G49" s="104">
        <v>398395.83</v>
      </c>
      <c r="H49" s="104">
        <v>15011.69</v>
      </c>
      <c r="I49" s="103">
        <v>383384</v>
      </c>
      <c r="J49" s="103">
        <v>0</v>
      </c>
      <c r="K49" s="103">
        <v>1170</v>
      </c>
      <c r="L49" s="103">
        <v>384554</v>
      </c>
      <c r="M49" s="103">
        <v>249229</v>
      </c>
    </row>
    <row r="50" spans="1:13" x14ac:dyDescent="0.25">
      <c r="A50" t="str">
        <f t="shared" si="1"/>
        <v>PANAMERICAN VIDA45443</v>
      </c>
      <c r="B50" s="101" t="s">
        <v>32</v>
      </c>
      <c r="C50" s="102">
        <v>45443</v>
      </c>
      <c r="D50" s="103">
        <v>32958</v>
      </c>
      <c r="E50" s="103">
        <v>7599</v>
      </c>
      <c r="F50" s="103">
        <v>40558</v>
      </c>
      <c r="G50" s="104">
        <v>64797.97</v>
      </c>
      <c r="H50" s="104">
        <v>24342.82</v>
      </c>
      <c r="I50" s="103">
        <v>40455</v>
      </c>
      <c r="J50" s="103">
        <v>0</v>
      </c>
      <c r="K50" s="103">
        <v>3233</v>
      </c>
      <c r="L50" s="103">
        <v>43688</v>
      </c>
      <c r="M50" s="103">
        <v>3131</v>
      </c>
    </row>
    <row r="51" spans="1:13" x14ac:dyDescent="0.25">
      <c r="A51" t="str">
        <f t="shared" si="1"/>
        <v>PANAMERICAN VIDA45473</v>
      </c>
      <c r="B51" s="101" t="s">
        <v>32</v>
      </c>
      <c r="C51" s="102">
        <v>45473</v>
      </c>
      <c r="D51" s="103">
        <v>33662</v>
      </c>
      <c r="E51" s="103">
        <v>7276</v>
      </c>
      <c r="F51" s="103">
        <v>40938</v>
      </c>
      <c r="G51" s="104">
        <v>65562.3</v>
      </c>
      <c r="H51" s="104">
        <v>24342.82</v>
      </c>
      <c r="I51" s="103">
        <v>41219</v>
      </c>
      <c r="J51" s="103">
        <v>0</v>
      </c>
      <c r="K51" s="103">
        <v>3233</v>
      </c>
      <c r="L51" s="103">
        <v>44453</v>
      </c>
      <c r="M51" s="103">
        <v>3515</v>
      </c>
    </row>
    <row r="52" spans="1:13" x14ac:dyDescent="0.25">
      <c r="A52" t="str">
        <f t="shared" si="1"/>
        <v>PANAMERICAN VIDA45504</v>
      </c>
      <c r="B52" s="101" t="s">
        <v>32</v>
      </c>
      <c r="C52" s="102">
        <v>45504</v>
      </c>
      <c r="D52" s="103">
        <v>34745</v>
      </c>
      <c r="E52" s="103">
        <v>7457</v>
      </c>
      <c r="F52" s="103">
        <v>42202</v>
      </c>
      <c r="G52" s="104">
        <v>63403.14</v>
      </c>
      <c r="H52" s="104">
        <v>24342.82</v>
      </c>
      <c r="I52" s="103">
        <v>39060</v>
      </c>
      <c r="J52" s="103">
        <v>0</v>
      </c>
      <c r="K52" s="103">
        <v>3233</v>
      </c>
      <c r="L52" s="103">
        <v>42293</v>
      </c>
      <c r="M52" s="103">
        <v>92</v>
      </c>
    </row>
    <row r="53" spans="1:13" x14ac:dyDescent="0.25">
      <c r="A53" t="str">
        <f t="shared" si="1"/>
        <v>POSITIVA45443</v>
      </c>
      <c r="B53" s="101" t="s">
        <v>33</v>
      </c>
      <c r="C53" s="102">
        <v>45443</v>
      </c>
      <c r="D53" s="103">
        <v>496573</v>
      </c>
      <c r="E53" s="103">
        <v>69404</v>
      </c>
      <c r="F53" s="103">
        <v>565978</v>
      </c>
      <c r="G53" s="104">
        <v>1541628.48</v>
      </c>
      <c r="H53" s="104">
        <v>636306.09</v>
      </c>
      <c r="I53" s="103">
        <v>905322</v>
      </c>
      <c r="J53" s="103">
        <v>0</v>
      </c>
      <c r="K53" s="103">
        <v>0</v>
      </c>
      <c r="L53" s="103">
        <v>905322</v>
      </c>
      <c r="M53" s="103">
        <v>339345</v>
      </c>
    </row>
    <row r="54" spans="1:13" x14ac:dyDescent="0.25">
      <c r="A54" t="str">
        <f t="shared" si="1"/>
        <v>POSITIVA45473</v>
      </c>
      <c r="B54" s="101" t="s">
        <v>33</v>
      </c>
      <c r="C54" s="102">
        <v>45473</v>
      </c>
      <c r="D54" s="103">
        <v>499388</v>
      </c>
      <c r="E54" s="103">
        <v>70415</v>
      </c>
      <c r="F54" s="103">
        <v>569803</v>
      </c>
      <c r="G54" s="104">
        <v>1565849</v>
      </c>
      <c r="H54" s="104">
        <v>635762.05000000005</v>
      </c>
      <c r="I54" s="103">
        <v>930087</v>
      </c>
      <c r="J54" s="103">
        <v>0</v>
      </c>
      <c r="K54" s="103">
        <v>0</v>
      </c>
      <c r="L54" s="103">
        <v>930087</v>
      </c>
      <c r="M54" s="103">
        <v>360284</v>
      </c>
    </row>
    <row r="55" spans="1:13" x14ac:dyDescent="0.25">
      <c r="A55" t="str">
        <f t="shared" si="1"/>
        <v>POSITIVA45504</v>
      </c>
      <c r="B55" s="101" t="s">
        <v>33</v>
      </c>
      <c r="C55" s="102">
        <v>45504</v>
      </c>
      <c r="D55" s="103">
        <v>506303</v>
      </c>
      <c r="E55" s="103">
        <v>69845</v>
      </c>
      <c r="F55" s="103">
        <v>576148</v>
      </c>
      <c r="G55" s="104">
        <v>1544882.38</v>
      </c>
      <c r="H55" s="104">
        <v>711137.74</v>
      </c>
      <c r="I55" s="103">
        <v>833745</v>
      </c>
      <c r="J55" s="103">
        <v>0</v>
      </c>
      <c r="K55" s="103">
        <v>0</v>
      </c>
      <c r="L55" s="103">
        <v>833745</v>
      </c>
      <c r="M55" s="103">
        <v>257597</v>
      </c>
    </row>
    <row r="56" spans="1:13" x14ac:dyDescent="0.25">
      <c r="A56" t="str">
        <f t="shared" si="1"/>
        <v>SKANDIA45443</v>
      </c>
      <c r="B56" s="101" t="s">
        <v>105</v>
      </c>
      <c r="C56" s="102">
        <v>45443</v>
      </c>
      <c r="D56" s="103">
        <v>57073</v>
      </c>
      <c r="E56" s="103">
        <v>11252</v>
      </c>
      <c r="F56" s="103">
        <v>68325</v>
      </c>
      <c r="G56" s="104">
        <v>224138.41</v>
      </c>
      <c r="H56" s="104">
        <v>112048.5</v>
      </c>
      <c r="I56" s="103">
        <v>112090</v>
      </c>
      <c r="J56" s="103">
        <v>0</v>
      </c>
      <c r="K56" s="103">
        <v>0</v>
      </c>
      <c r="L56" s="103">
        <v>112090</v>
      </c>
      <c r="M56" s="103">
        <v>43765</v>
      </c>
    </row>
    <row r="57" spans="1:13" x14ac:dyDescent="0.25">
      <c r="A57" t="str">
        <f t="shared" si="1"/>
        <v>SKANDIA45473</v>
      </c>
      <c r="B57" s="101" t="s">
        <v>105</v>
      </c>
      <c r="C57" s="102">
        <v>45473</v>
      </c>
      <c r="D57" s="103">
        <v>58665</v>
      </c>
      <c r="E57" s="103">
        <v>12080</v>
      </c>
      <c r="F57" s="103">
        <v>70744</v>
      </c>
      <c r="G57" s="104">
        <v>215383.57</v>
      </c>
      <c r="H57" s="104">
        <v>110682.25</v>
      </c>
      <c r="I57" s="103">
        <v>104701</v>
      </c>
      <c r="J57" s="103">
        <v>0</v>
      </c>
      <c r="K57" s="103">
        <v>0</v>
      </c>
      <c r="L57" s="103">
        <v>104701</v>
      </c>
      <c r="M57" s="103">
        <v>33957</v>
      </c>
    </row>
    <row r="58" spans="1:13" x14ac:dyDescent="0.25">
      <c r="A58" t="str">
        <f t="shared" si="1"/>
        <v>SKANDIA45504</v>
      </c>
      <c r="B58" s="101" t="s">
        <v>105</v>
      </c>
      <c r="C58" s="102">
        <v>45504</v>
      </c>
      <c r="D58" s="103">
        <v>59528</v>
      </c>
      <c r="E58" s="103">
        <v>11874</v>
      </c>
      <c r="F58" s="103">
        <v>71402</v>
      </c>
      <c r="G58" s="104">
        <v>216931.7</v>
      </c>
      <c r="H58" s="104">
        <v>124712.25</v>
      </c>
      <c r="I58" s="103">
        <v>92219</v>
      </c>
      <c r="J58" s="103">
        <v>0</v>
      </c>
      <c r="K58" s="103">
        <v>0</v>
      </c>
      <c r="L58" s="103">
        <v>92219</v>
      </c>
      <c r="M58" s="103">
        <v>20817</v>
      </c>
    </row>
    <row r="59" spans="1:13" x14ac:dyDescent="0.25">
      <c r="A59" t="str">
        <f t="shared" si="1"/>
        <v>SURAMERICANA VIDA45443</v>
      </c>
      <c r="B59" s="101" t="s">
        <v>34</v>
      </c>
      <c r="C59" s="102">
        <v>45443</v>
      </c>
      <c r="D59" s="103">
        <v>1398338</v>
      </c>
      <c r="E59" s="103">
        <v>189479</v>
      </c>
      <c r="F59" s="103">
        <v>1587816</v>
      </c>
      <c r="G59" s="104">
        <v>2672961.29</v>
      </c>
      <c r="H59" s="104">
        <v>290942.84000000003</v>
      </c>
      <c r="I59" s="103">
        <v>2382018</v>
      </c>
      <c r="J59" s="103">
        <v>0</v>
      </c>
      <c r="K59" s="103">
        <v>0</v>
      </c>
      <c r="L59" s="103">
        <v>2382018</v>
      </c>
      <c r="M59" s="103">
        <v>794202</v>
      </c>
    </row>
    <row r="60" spans="1:13" x14ac:dyDescent="0.25">
      <c r="A60" t="str">
        <f t="shared" si="1"/>
        <v>SURAMERICANA VIDA45473</v>
      </c>
      <c r="B60" s="101" t="s">
        <v>34</v>
      </c>
      <c r="C60" s="102">
        <v>45473</v>
      </c>
      <c r="D60" s="103">
        <v>1407786</v>
      </c>
      <c r="E60" s="103">
        <v>194122</v>
      </c>
      <c r="F60" s="103">
        <v>1601909</v>
      </c>
      <c r="G60" s="104">
        <v>2752995.34</v>
      </c>
      <c r="H60" s="104">
        <v>291968.34999999998</v>
      </c>
      <c r="I60" s="103">
        <v>2461027</v>
      </c>
      <c r="J60" s="103">
        <v>0</v>
      </c>
      <c r="K60" s="103">
        <v>0</v>
      </c>
      <c r="L60" s="103">
        <v>2461027</v>
      </c>
      <c r="M60" s="103">
        <v>859118</v>
      </c>
    </row>
    <row r="61" spans="1:13" x14ac:dyDescent="0.25">
      <c r="A61" t="str">
        <f t="shared" si="1"/>
        <v>SURAMERICANA VIDA45504</v>
      </c>
      <c r="B61" s="101" t="s">
        <v>34</v>
      </c>
      <c r="C61" s="102">
        <v>45504</v>
      </c>
      <c r="D61" s="103">
        <v>1420600</v>
      </c>
      <c r="E61" s="103">
        <v>196217</v>
      </c>
      <c r="F61" s="103">
        <v>1616817</v>
      </c>
      <c r="G61" s="104">
        <v>2787688.09</v>
      </c>
      <c r="H61" s="104">
        <v>294263.88</v>
      </c>
      <c r="I61" s="103">
        <v>2493424</v>
      </c>
      <c r="J61" s="103">
        <v>0</v>
      </c>
      <c r="K61" s="103">
        <v>0</v>
      </c>
      <c r="L61" s="103">
        <v>2493424</v>
      </c>
      <c r="M61" s="103">
        <v>876607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49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56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38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45504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36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37</v>
      </c>
      <c r="B5" s="116" t="s">
        <v>39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43</v>
      </c>
      <c r="C6" s="17" t="s">
        <v>44</v>
      </c>
      <c r="D6" s="18" t="s">
        <v>40</v>
      </c>
      <c r="E6" s="73" t="s">
        <v>101</v>
      </c>
      <c r="F6" s="73" t="s">
        <v>102</v>
      </c>
      <c r="G6" s="19" t="s">
        <v>103</v>
      </c>
      <c r="H6" s="19" t="s">
        <v>110</v>
      </c>
      <c r="I6" s="17" t="s">
        <v>104</v>
      </c>
      <c r="J6" s="17" t="s">
        <v>41</v>
      </c>
      <c r="K6" s="20" t="s">
        <v>42</v>
      </c>
    </row>
    <row r="7" spans="1:13" ht="24.75" customHeight="1" x14ac:dyDescent="0.25">
      <c r="A7" s="14" t="s">
        <v>22</v>
      </c>
      <c r="B7" s="49">
        <f>+IFERROR(VLOOKUP($A7&amp;$F$3,BasePA_VID!$A$1:$J$316,4,0),"N.A.")</f>
        <v>1887027</v>
      </c>
      <c r="C7" s="88">
        <f>+IFERROR(VLOOKUP($A7&amp;$F$3,BasePA_VID!$A$1:$J$316,5,0),"N.A.")</f>
        <v>227140</v>
      </c>
      <c r="D7" s="89">
        <f>+IFERROR(VLOOKUP($A7&amp;$F$3,BasePA_VID!$A$1:$J$316,6,0),"N.A.")</f>
        <v>2114167</v>
      </c>
      <c r="E7" s="90">
        <f>+IFERROR(VLOOKUP($A7&amp;$F$3,BasePA_VID!$A$1:$J$316,7,0),"N.A.")</f>
        <v>1977272.86</v>
      </c>
      <c r="F7" s="90">
        <f>+IFERROR(VLOOKUP($A7&amp;$F$3,BasePA_VID!$A$1:$J$316,8,0),"N.A.")</f>
        <v>19020.759999999998</v>
      </c>
      <c r="G7" s="90">
        <f>+IFERROR(VLOOKUP($A7&amp;$F$3,BasePA_VID!$A$1:$J$316,9,0),"N.A.")</f>
        <v>1958252</v>
      </c>
      <c r="H7" s="90">
        <f>+IFERROR(VLOOKUP($A7&amp;$F$3,BasePA_VID!$A$1:$M$316,10,0),"N.A.")</f>
        <v>295000</v>
      </c>
      <c r="I7" s="91">
        <f>+IFERROR(VLOOKUP($A7&amp;$F$3,BasePA_VID!$A$1:$M$316,11,0),"N.A.")</f>
        <v>0</v>
      </c>
      <c r="J7" s="91">
        <f>+IFERROR(VLOOKUP($A7&amp;$F$3,BasePA_VID!$A$1:$M$316,12,0),"N.A.")</f>
        <v>2253252</v>
      </c>
      <c r="K7" s="92">
        <f>+IFERROR(VLOOKUP($A7&amp;$F$3,BasePA_VID!$A$1:$M$316,13,0),"N.A.")</f>
        <v>139085</v>
      </c>
      <c r="L7" s="79"/>
      <c r="M7" s="79"/>
    </row>
    <row r="8" spans="1:13" ht="24.75" customHeight="1" x14ac:dyDescent="0.25">
      <c r="A8" s="14" t="s">
        <v>96</v>
      </c>
      <c r="B8" s="93">
        <f>+IFERROR(VLOOKUP($A8&amp;$F$3,BasePA_VID!$A$1:$J$316,4,0),"N.A.")</f>
        <v>175196</v>
      </c>
      <c r="C8" s="88">
        <f>+IFERROR(VLOOKUP($A8&amp;$F$3,BasePA_VID!$A$1:$J$316,5,0),"N.A.")</f>
        <v>6813</v>
      </c>
      <c r="D8" s="94">
        <f>+IFERROR(VLOOKUP($A8&amp;$F$3,BasePA_VID!$A$1:$J$316,6,0),"N.A.")</f>
        <v>182009</v>
      </c>
      <c r="E8" s="90">
        <f>+IFERROR(VLOOKUP($A8&amp;$F$3,BasePA_VID!$A$1:$J$316,7,0),"N.A.")</f>
        <v>302378.38</v>
      </c>
      <c r="F8" s="90">
        <f>+IFERROR(VLOOKUP($A8&amp;$F$3,BasePA_VID!$A$1:$J$316,8,0),"N.A.")</f>
        <v>13685.46</v>
      </c>
      <c r="G8" s="90">
        <f>+IFERROR(VLOOKUP($A8&amp;$F$3,BasePA_VID!$A$1:$J$316,9,0),"N.A.")</f>
        <v>288693</v>
      </c>
      <c r="H8" s="90">
        <f>+IFERROR(VLOOKUP($A8&amp;$F$3,BasePA_VID!$A$1:$M$316,10,0),"N.A.")</f>
        <v>0</v>
      </c>
      <c r="I8" s="91">
        <f>+IFERROR(VLOOKUP($A8&amp;$F$3,BasePA_VID!$A$1:$M$316,11,0),"N.A.")</f>
        <v>0</v>
      </c>
      <c r="J8" s="91">
        <f>+IFERROR(VLOOKUP($A8&amp;$F$3,BasePA_VID!$A$1:$M$316,12,0),"N.A.")</f>
        <v>288693</v>
      </c>
      <c r="K8" s="92">
        <f>+IFERROR(VLOOKUP($A8&amp;$F$3,BasePA_VID!$A$1:$M$316,13,0),"N.A.")</f>
        <v>106684</v>
      </c>
      <c r="L8" s="79"/>
      <c r="M8" s="79"/>
    </row>
    <row r="9" spans="1:13" ht="24.75" customHeight="1" x14ac:dyDescent="0.25">
      <c r="A9" s="14" t="s">
        <v>114</v>
      </c>
      <c r="B9" s="93">
        <f>+IFERROR(VLOOKUP($A9&amp;$F$3,BasePA_VID!$A$1:$J$316,4,0),"N.A.")</f>
        <v>769836</v>
      </c>
      <c r="C9" s="88">
        <f>+IFERROR(VLOOKUP($A9&amp;$F$3,BasePA_VID!$A$1:$J$316,5,0),"N.A.")</f>
        <v>29723</v>
      </c>
      <c r="D9" s="94">
        <f>+IFERROR(VLOOKUP($A9&amp;$F$3,BasePA_VID!$A$1:$J$316,6,0),"N.A.")</f>
        <v>799559</v>
      </c>
      <c r="E9" s="90">
        <f>+IFERROR(VLOOKUP($A9&amp;$F$3,BasePA_VID!$A$1:$J$316,7,0),"N.A.")</f>
        <v>984606.05</v>
      </c>
      <c r="F9" s="90">
        <f>+IFERROR(VLOOKUP($A9&amp;$F$3,BasePA_VID!$A$1:$J$316,8,0),"N.A.")</f>
        <v>0</v>
      </c>
      <c r="G9" s="90">
        <f>+IFERROR(VLOOKUP($A9&amp;$F$3,BasePA_VID!$A$1:$J$316,9,0),"N.A.")</f>
        <v>984606</v>
      </c>
      <c r="H9" s="90">
        <f>+IFERROR(VLOOKUP($A9&amp;$F$3,BasePA_VID!$A$1:$M$316,10,0),"N.A.")</f>
        <v>0</v>
      </c>
      <c r="I9" s="91">
        <f>+IFERROR(VLOOKUP($A9&amp;$F$3,BasePA_VID!$A$1:$M$316,11,0),"N.A.")</f>
        <v>0</v>
      </c>
      <c r="J9" s="91">
        <f>+IFERROR(VLOOKUP($A9&amp;$F$3,BasePA_VID!$A$1:$M$316,12,0),"N.A.")</f>
        <v>984606</v>
      </c>
      <c r="K9" s="92">
        <f>+IFERROR(VLOOKUP($A9&amp;$F$3,BasePA_VID!$A$1:$M$316,13,0),"N.A.")</f>
        <v>185047</v>
      </c>
      <c r="L9" s="79"/>
      <c r="M9" s="79"/>
    </row>
    <row r="10" spans="1:13" ht="24.75" customHeight="1" x14ac:dyDescent="0.25">
      <c r="A10" s="14" t="s">
        <v>23</v>
      </c>
      <c r="B10" s="93">
        <f>+IFERROR(VLOOKUP($A10&amp;$F$3,BasePA_VID!$A$1:$J$316,4,0),"N.A.")</f>
        <v>3151</v>
      </c>
      <c r="C10" s="88">
        <f>+IFERROR(VLOOKUP($A10&amp;$F$3,BasePA_VID!$A$1:$J$316,5,0),"N.A.")</f>
        <v>474</v>
      </c>
      <c r="D10" s="94">
        <f>+IFERROR(VLOOKUP($A10&amp;$F$3,BasePA_VID!$A$1:$J$316,6,0),"N.A.")</f>
        <v>3626</v>
      </c>
      <c r="E10" s="90">
        <f>+IFERROR(VLOOKUP($A10&amp;$F$3,BasePA_VID!$A$1:$J$316,7,0),"N.A.")</f>
        <v>34090.620000000003</v>
      </c>
      <c r="F10" s="90">
        <f>+IFERROR(VLOOKUP($A10&amp;$F$3,BasePA_VID!$A$1:$J$316,8,0),"N.A.")</f>
        <v>4173.67</v>
      </c>
      <c r="G10" s="90">
        <f>+IFERROR(VLOOKUP($A10&amp;$F$3,BasePA_VID!$A$1:$J$316,9,0),"N.A.")</f>
        <v>29917</v>
      </c>
      <c r="H10" s="90">
        <f>+IFERROR(VLOOKUP($A10&amp;$F$3,BasePA_VID!$A$1:$M$316,10,0),"N.A.")</f>
        <v>0</v>
      </c>
      <c r="I10" s="91">
        <f>+IFERROR(VLOOKUP($A10&amp;$F$3,BasePA_VID!$A$1:$M$316,11,0),"N.A.")</f>
        <v>0</v>
      </c>
      <c r="J10" s="91">
        <f>+IFERROR(VLOOKUP($A10&amp;$F$3,BasePA_VID!$A$1:$M$316,12,0),"N.A.")</f>
        <v>29917</v>
      </c>
      <c r="K10" s="92">
        <f>+IFERROR(VLOOKUP($A10&amp;$F$3,BasePA_VID!$A$1:$M$316,13,0),"N.A.")</f>
        <v>26291</v>
      </c>
      <c r="L10" s="79"/>
      <c r="M10" s="79"/>
    </row>
    <row r="11" spans="1:13" ht="24.75" customHeight="1" x14ac:dyDescent="0.25">
      <c r="A11" s="14" t="s">
        <v>24</v>
      </c>
      <c r="B11" s="93">
        <f>+IFERROR(VLOOKUP($A11&amp;$F$3,BasePA_VID!$A$1:$J$316,4,0),"N.A.")</f>
        <v>257770</v>
      </c>
      <c r="C11" s="88">
        <f>+IFERROR(VLOOKUP($A11&amp;$F$3,BasePA_VID!$A$1:$J$316,5,0),"N.A.")</f>
        <v>30699</v>
      </c>
      <c r="D11" s="94">
        <f>+IFERROR(VLOOKUP($A11&amp;$F$3,BasePA_VID!$A$1:$J$316,6,0),"N.A.")</f>
        <v>288469</v>
      </c>
      <c r="E11" s="90">
        <f>+IFERROR(VLOOKUP($A11&amp;$F$3,BasePA_VID!$A$1:$J$316,7,0),"N.A.")</f>
        <v>787787.45</v>
      </c>
      <c r="F11" s="90">
        <f>+IFERROR(VLOOKUP($A11&amp;$F$3,BasePA_VID!$A$1:$J$316,8,0),"N.A.")</f>
        <v>86827.54</v>
      </c>
      <c r="G11" s="90">
        <f>+IFERROR(VLOOKUP($A11&amp;$F$3,BasePA_VID!$A$1:$J$316,9,0),"N.A.")</f>
        <v>700960</v>
      </c>
      <c r="H11" s="90">
        <f>+IFERROR(VLOOKUP($A11&amp;$F$3,BasePA_VID!$A$1:$M$316,10,0),"N.A.")</f>
        <v>0</v>
      </c>
      <c r="I11" s="91">
        <f>+IFERROR(VLOOKUP($A11&amp;$F$3,BasePA_VID!$A$1:$M$316,11,0),"N.A.")</f>
        <v>37795</v>
      </c>
      <c r="J11" s="91">
        <f>+IFERROR(VLOOKUP($A11&amp;$F$3,BasePA_VID!$A$1:$M$316,12,0),"N.A.")</f>
        <v>738755</v>
      </c>
      <c r="K11" s="92">
        <f>+IFERROR(VLOOKUP($A11&amp;$F$3,BasePA_VID!$A$1:$M$316,13,0),"N.A.")</f>
        <v>450286</v>
      </c>
      <c r="L11" s="79"/>
      <c r="M11" s="79"/>
    </row>
    <row r="12" spans="1:13" ht="24.75" customHeight="1" x14ac:dyDescent="0.25">
      <c r="A12" s="14" t="s">
        <v>25</v>
      </c>
      <c r="B12" s="93">
        <f>+IFERROR(VLOOKUP($A12&amp;$F$3,BasePA_VID!$A$1:$J$316,4,0),"N.A.")</f>
        <v>152832</v>
      </c>
      <c r="C12" s="88">
        <f>+IFERROR(VLOOKUP($A12&amp;$F$3,BasePA_VID!$A$1:$J$316,5,0),"N.A.")</f>
        <v>16032</v>
      </c>
      <c r="D12" s="94">
        <f>+IFERROR(VLOOKUP($A12&amp;$F$3,BasePA_VID!$A$1:$J$316,6,0),"N.A.")</f>
        <v>168865</v>
      </c>
      <c r="E12" s="90">
        <f>+IFERROR(VLOOKUP($A12&amp;$F$3,BasePA_VID!$A$1:$J$316,7,0),"N.A.")</f>
        <v>718971.01</v>
      </c>
      <c r="F12" s="90">
        <f>+IFERROR(VLOOKUP($A12&amp;$F$3,BasePA_VID!$A$1:$J$316,8,0),"N.A.")</f>
        <v>8169.35</v>
      </c>
      <c r="G12" s="90">
        <f>+IFERROR(VLOOKUP($A12&amp;$F$3,BasePA_VID!$A$1:$J$316,9,0),"N.A.")</f>
        <v>710802</v>
      </c>
      <c r="H12" s="90">
        <f>+IFERROR(VLOOKUP($A12&amp;$F$3,BasePA_VID!$A$1:$M$316,10,0),"N.A.")</f>
        <v>0</v>
      </c>
      <c r="I12" s="91">
        <f>+IFERROR(VLOOKUP($A12&amp;$F$3,BasePA_VID!$A$1:$M$316,11,0),"N.A.")</f>
        <v>0</v>
      </c>
      <c r="J12" s="91">
        <f>+IFERROR(VLOOKUP($A12&amp;$F$3,BasePA_VID!$A$1:$M$316,12,0),"N.A.")</f>
        <v>710802</v>
      </c>
      <c r="K12" s="92">
        <f>+IFERROR(VLOOKUP($A12&amp;$F$3,BasePA_VID!$A$1:$M$316,13,0),"N.A.")</f>
        <v>541937</v>
      </c>
      <c r="L12" s="79"/>
      <c r="M12" s="79"/>
    </row>
    <row r="13" spans="1:13" ht="24.75" customHeight="1" x14ac:dyDescent="0.25">
      <c r="A13" s="14" t="s">
        <v>100</v>
      </c>
      <c r="B13" s="93">
        <f>+IFERROR(VLOOKUP($A13&amp;$F$3,BasePA_VID!$A$1:$J$316,4,0),"N.A.")</f>
        <v>6720</v>
      </c>
      <c r="C13" s="88">
        <f>+IFERROR(VLOOKUP($A13&amp;$F$3,BasePA_VID!$A$1:$J$316,5,0),"N.A.")</f>
        <v>1137</v>
      </c>
      <c r="D13" s="94">
        <f>+IFERROR(VLOOKUP($A13&amp;$F$3,BasePA_VID!$A$1:$J$316,6,0),"N.A.")</f>
        <v>7858</v>
      </c>
      <c r="E13" s="90">
        <f>+IFERROR(VLOOKUP($A13&amp;$F$3,BasePA_VID!$A$1:$J$316,7,0),"N.A.")</f>
        <v>58731</v>
      </c>
      <c r="F13" s="90">
        <f>+IFERROR(VLOOKUP($A13&amp;$F$3,BasePA_VID!$A$1:$J$316,8,0),"N.A.")</f>
        <v>34541.360000000001</v>
      </c>
      <c r="G13" s="90">
        <f>+IFERROR(VLOOKUP($A13&amp;$F$3,BasePA_VID!$A$1:$J$316,9,0),"N.A.")</f>
        <v>24190</v>
      </c>
      <c r="H13" s="90">
        <f>+IFERROR(VLOOKUP($A13&amp;$F$3,BasePA_VID!$A$1:$M$316,10,0),"N.A.")</f>
        <v>0</v>
      </c>
      <c r="I13" s="91">
        <f>+IFERROR(VLOOKUP($A13&amp;$F$3,BasePA_VID!$A$1:$M$316,11,0),"N.A.")</f>
        <v>0</v>
      </c>
      <c r="J13" s="91">
        <f>+IFERROR(VLOOKUP($A13&amp;$F$3,BasePA_VID!$A$1:$M$316,12,0),"N.A.")</f>
        <v>24190</v>
      </c>
      <c r="K13" s="92">
        <f>+IFERROR(VLOOKUP($A13&amp;$F$3,BasePA_VID!$A$1:$M$316,13,0),"N.A.")</f>
        <v>16332</v>
      </c>
      <c r="L13" s="79"/>
      <c r="M13" s="79"/>
    </row>
    <row r="14" spans="1:13" ht="24.75" customHeight="1" x14ac:dyDescent="0.25">
      <c r="A14" s="14" t="s">
        <v>26</v>
      </c>
      <c r="B14" s="93">
        <f>+IFERROR(VLOOKUP($A14&amp;$F$3,BasePA_VID!$A$1:$J$316,4,0),"N.A.")</f>
        <v>706712</v>
      </c>
      <c r="C14" s="88">
        <f>+IFERROR(VLOOKUP($A14&amp;$F$3,BasePA_VID!$A$1:$J$316,5,0),"N.A.")</f>
        <v>122610</v>
      </c>
      <c r="D14" s="94">
        <f>+IFERROR(VLOOKUP($A14&amp;$F$3,BasePA_VID!$A$1:$J$316,6,0),"N.A.")</f>
        <v>829322</v>
      </c>
      <c r="E14" s="90">
        <f>+IFERROR(VLOOKUP($A14&amp;$F$3,BasePA_VID!$A$1:$J$316,7,0),"N.A.")</f>
        <v>2874500.84</v>
      </c>
      <c r="F14" s="90">
        <f>+IFERROR(VLOOKUP($A14&amp;$F$3,BasePA_VID!$A$1:$J$316,8,0),"N.A.")</f>
        <v>1929018.35</v>
      </c>
      <c r="G14" s="90">
        <f>+IFERROR(VLOOKUP($A14&amp;$F$3,BasePA_VID!$A$1:$J$316,9,0),"N.A.")</f>
        <v>945482</v>
      </c>
      <c r="H14" s="90">
        <f>+IFERROR(VLOOKUP($A14&amp;$F$3,BasePA_VID!$A$1:$M$316,10,0),"N.A.")</f>
        <v>0</v>
      </c>
      <c r="I14" s="91">
        <f>+IFERROR(VLOOKUP($A14&amp;$F$3,BasePA_VID!$A$1:$M$316,11,0),"N.A.")</f>
        <v>0</v>
      </c>
      <c r="J14" s="91">
        <f>+IFERROR(VLOOKUP($A14&amp;$F$3,BasePA_VID!$A$1:$M$316,12,0),"N.A.")</f>
        <v>945482</v>
      </c>
      <c r="K14" s="92">
        <f>+IFERROR(VLOOKUP($A14&amp;$F$3,BasePA_VID!$A$1:$M$316,13,0),"N.A.")</f>
        <v>116161</v>
      </c>
      <c r="L14" s="79"/>
      <c r="M14" s="79"/>
    </row>
    <row r="15" spans="1:13" ht="24.75" customHeight="1" x14ac:dyDescent="0.25">
      <c r="A15" s="14" t="s">
        <v>111</v>
      </c>
      <c r="B15" s="93">
        <f>+IFERROR(VLOOKUP($A15&amp;$F$3,BasePA_VID!$A$1:$J$316,4,0),"N.A.")</f>
        <v>139003</v>
      </c>
      <c r="C15" s="88">
        <f>+IFERROR(VLOOKUP($A15&amp;$F$3,BasePA_VID!$A$1:$J$316,5,0),"N.A.")</f>
        <v>16633</v>
      </c>
      <c r="D15" s="94">
        <f>+IFERROR(VLOOKUP($A15&amp;$F$3,BasePA_VID!$A$1:$J$316,6,0),"N.A.")</f>
        <v>155636</v>
      </c>
      <c r="E15" s="90">
        <f>+IFERROR(VLOOKUP($A15&amp;$F$3,BasePA_VID!$A$1:$J$316,7,0),"N.A.")</f>
        <v>317956.08</v>
      </c>
      <c r="F15" s="90">
        <f>+IFERROR(VLOOKUP($A15&amp;$F$3,BasePA_VID!$A$1:$J$316,8,0),"N.A.")</f>
        <v>22410.43</v>
      </c>
      <c r="G15" s="90">
        <f>+IFERROR(VLOOKUP($A15&amp;$F$3,BasePA_VID!$A$1:$J$316,9,0),"N.A.")</f>
        <v>295546</v>
      </c>
      <c r="H15" s="90">
        <f>+IFERROR(VLOOKUP($A15&amp;$F$3,BasePA_VID!$A$1:$M$316,10,0),"N.A.")</f>
        <v>0</v>
      </c>
      <c r="I15" s="91">
        <f>+IFERROR(VLOOKUP($A15&amp;$F$3,BasePA_VID!$A$1:$M$316,11,0),"N.A.")</f>
        <v>52</v>
      </c>
      <c r="J15" s="91">
        <f>+IFERROR(VLOOKUP($A15&amp;$F$3,BasePA_VID!$A$1:$M$316,12,0),"N.A.")</f>
        <v>295598</v>
      </c>
      <c r="K15" s="92">
        <f>+IFERROR(VLOOKUP($A15&amp;$F$3,BasePA_VID!$A$1:$M$316,13,0),"N.A.")</f>
        <v>139962</v>
      </c>
      <c r="L15" s="79"/>
      <c r="M15" s="79"/>
    </row>
    <row r="16" spans="1:13" ht="24.75" customHeight="1" x14ac:dyDescent="0.25">
      <c r="A16" s="14" t="s">
        <v>112</v>
      </c>
      <c r="B16" s="93">
        <f>+IFERROR(VLOOKUP($A16&amp;$F$3,BasePA_VID!$A$1:$J$316,4,0),"N.A.")</f>
        <v>21813</v>
      </c>
      <c r="C16" s="88">
        <f>+IFERROR(VLOOKUP($A16&amp;$F$3,BasePA_VID!$A$1:$J$316,5,0),"N.A.")</f>
        <v>6196</v>
      </c>
      <c r="D16" s="94">
        <f>+IFERROR(VLOOKUP($A16&amp;$F$3,BasePA_VID!$A$1:$J$316,6,0),"N.A.")</f>
        <v>28009</v>
      </c>
      <c r="E16" s="90">
        <f>+IFERROR(VLOOKUP($A16&amp;$F$3,BasePA_VID!$A$1:$J$316,7,0),"N.A.")</f>
        <v>163404.74</v>
      </c>
      <c r="F16" s="90">
        <f>+IFERROR(VLOOKUP($A16&amp;$F$3,BasePA_VID!$A$1:$J$316,8,0),"N.A.")</f>
        <v>31506.31</v>
      </c>
      <c r="G16" s="90">
        <f>+IFERROR(VLOOKUP($A16&amp;$F$3,BasePA_VID!$A$1:$J$316,9,0),"N.A.")</f>
        <v>131898</v>
      </c>
      <c r="H16" s="90">
        <f>+IFERROR(VLOOKUP($A16&amp;$F$3,BasePA_VID!$A$1:$M$316,10,0),"N.A.")</f>
        <v>0</v>
      </c>
      <c r="I16" s="91">
        <f>+IFERROR(VLOOKUP($A16&amp;$F$3,BasePA_VID!$A$1:$M$316,11,0),"N.A.")</f>
        <v>1816</v>
      </c>
      <c r="J16" s="91">
        <f>+IFERROR(VLOOKUP($A16&amp;$F$3,BasePA_VID!$A$1:$M$316,12,0),"N.A.")</f>
        <v>133714</v>
      </c>
      <c r="K16" s="92">
        <f>+IFERROR(VLOOKUP($A16&amp;$F$3,BasePA_VID!$A$1:$M$316,13,0),"N.A.")</f>
        <v>105705</v>
      </c>
      <c r="L16" s="79"/>
      <c r="M16" s="79"/>
    </row>
    <row r="17" spans="1:13" ht="24.75" customHeight="1" x14ac:dyDescent="0.25">
      <c r="A17" s="14" t="s">
        <v>113</v>
      </c>
      <c r="B17" s="93">
        <f>+IFERROR(VLOOKUP($A17&amp;$F$3,BasePA_VID!$A$1:$J$316,4,0),"N.A.")</f>
        <v>10146</v>
      </c>
      <c r="C17" s="88">
        <f>+IFERROR(VLOOKUP($A17&amp;$F$3,BasePA_VID!$A$1:$J$316,5,0),"N.A.")</f>
        <v>1038</v>
      </c>
      <c r="D17" s="94">
        <f>+IFERROR(VLOOKUP($A17&amp;$F$3,BasePA_VID!$A$1:$J$316,6,0),"N.A.")</f>
        <v>11184</v>
      </c>
      <c r="E17" s="90">
        <f>+IFERROR(VLOOKUP($A17&amp;$F$3,BasePA_VID!$A$1:$J$316,7,0),"N.A.")</f>
        <v>54182.41</v>
      </c>
      <c r="F17" s="90">
        <f>+IFERROR(VLOOKUP($A17&amp;$F$3,BasePA_VID!$A$1:$J$316,8,0),"N.A.")</f>
        <v>28873.52</v>
      </c>
      <c r="G17" s="90">
        <f>+IFERROR(VLOOKUP($A17&amp;$F$3,BasePA_VID!$A$1:$J$316,9,0),"N.A.")</f>
        <v>25309</v>
      </c>
      <c r="H17" s="90">
        <f>+IFERROR(VLOOKUP($A17&amp;$F$3,BasePA_VID!$A$1:$M$316,10,0),"N.A.")</f>
        <v>0</v>
      </c>
      <c r="I17" s="91">
        <f>+IFERROR(VLOOKUP($A17&amp;$F$3,BasePA_VID!$A$1:$M$316,11,0),"N.A.")</f>
        <v>0</v>
      </c>
      <c r="J17" s="91">
        <f>+IFERROR(VLOOKUP($A17&amp;$F$3,BasePA_VID!$A$1:$M$316,12,0),"N.A.")</f>
        <v>25309</v>
      </c>
      <c r="K17" s="92">
        <f>+IFERROR(VLOOKUP($A17&amp;$F$3,BasePA_VID!$A$1:$M$316,13,0),"N.A.")</f>
        <v>14125</v>
      </c>
      <c r="L17" s="79"/>
      <c r="M17" s="79"/>
    </row>
    <row r="18" spans="1:13" ht="24.75" customHeight="1" x14ac:dyDescent="0.25">
      <c r="A18" s="14" t="s">
        <v>27</v>
      </c>
      <c r="B18" s="93">
        <f>+IFERROR(VLOOKUP($A18&amp;$F$3,BasePA_VID!$A$1:$J$316,4,0),"N.A.")</f>
        <v>43476</v>
      </c>
      <c r="C18" s="88">
        <f>+IFERROR(VLOOKUP($A18&amp;$F$3,BasePA_VID!$A$1:$J$316,5,0),"N.A.")</f>
        <v>5836</v>
      </c>
      <c r="D18" s="94">
        <f>+IFERROR(VLOOKUP($A18&amp;$F$3,BasePA_VID!$A$1:$J$316,6,0),"N.A.")</f>
        <v>49312</v>
      </c>
      <c r="E18" s="90">
        <f>+IFERROR(VLOOKUP($A18&amp;$F$3,BasePA_VID!$A$1:$J$316,7,0),"N.A.")</f>
        <v>70112.73</v>
      </c>
      <c r="F18" s="90">
        <f>+IFERROR(VLOOKUP($A18&amp;$F$3,BasePA_VID!$A$1:$J$316,8,0),"N.A.")</f>
        <v>6836.95</v>
      </c>
      <c r="G18" s="90">
        <f>+IFERROR(VLOOKUP($A18&amp;$F$3,BasePA_VID!$A$1:$J$316,9,0),"N.A.")</f>
        <v>63276</v>
      </c>
      <c r="H18" s="90">
        <f>+IFERROR(VLOOKUP($A18&amp;$F$3,BasePA_VID!$A$1:$M$316,10,0),"N.A.")</f>
        <v>0</v>
      </c>
      <c r="I18" s="91">
        <f>+IFERROR(VLOOKUP($A18&amp;$F$3,BasePA_VID!$A$1:$M$316,11,0),"N.A.")</f>
        <v>0</v>
      </c>
      <c r="J18" s="91">
        <f>+IFERROR(VLOOKUP($A18&amp;$F$3,BasePA_VID!$A$1:$M$316,12,0),"N.A.")</f>
        <v>63276</v>
      </c>
      <c r="K18" s="92">
        <f>+IFERROR(VLOOKUP($A18&amp;$F$3,BasePA_VID!$A$1:$M$316,13,0),"N.A.")</f>
        <v>13964</v>
      </c>
      <c r="L18" s="79"/>
      <c r="M18" s="79"/>
    </row>
    <row r="19" spans="1:13" ht="24.75" customHeight="1" x14ac:dyDescent="0.25">
      <c r="A19" s="14" t="s">
        <v>28</v>
      </c>
      <c r="B19" s="93">
        <f>+IFERROR(VLOOKUP($A19&amp;$F$3,BasePA_VID!$A$1:$J$316,4,0),"N.A.")</f>
        <v>24788</v>
      </c>
      <c r="C19" s="88">
        <f>+IFERROR(VLOOKUP($A19&amp;$F$3,BasePA_VID!$A$1:$J$316,5,0),"N.A.")</f>
        <v>3853</v>
      </c>
      <c r="D19" s="94">
        <f>+IFERROR(VLOOKUP($A19&amp;$F$3,BasePA_VID!$A$1:$J$316,6,0),"N.A.")</f>
        <v>28641</v>
      </c>
      <c r="E19" s="90">
        <f>+IFERROR(VLOOKUP($A19&amp;$F$3,BasePA_VID!$A$1:$J$316,7,0),"N.A.")</f>
        <v>47901.2</v>
      </c>
      <c r="F19" s="90">
        <f>+IFERROR(VLOOKUP($A19&amp;$F$3,BasePA_VID!$A$1:$J$316,8,0),"N.A.")</f>
        <v>4758.78</v>
      </c>
      <c r="G19" s="90">
        <f>+IFERROR(VLOOKUP($A19&amp;$F$3,BasePA_VID!$A$1:$J$316,9,0),"N.A.")</f>
        <v>43142</v>
      </c>
      <c r="H19" s="90">
        <f>+IFERROR(VLOOKUP($A19&amp;$F$3,BasePA_VID!$A$1:$M$316,10,0),"N.A.")</f>
        <v>0</v>
      </c>
      <c r="I19" s="91">
        <f>+IFERROR(VLOOKUP($A19&amp;$F$3,BasePA_VID!$A$1:$M$316,11,0),"N.A.")</f>
        <v>220</v>
      </c>
      <c r="J19" s="91">
        <f>+IFERROR(VLOOKUP($A19&amp;$F$3,BasePA_VID!$A$1:$M$316,12,0),"N.A.")</f>
        <v>43363</v>
      </c>
      <c r="K19" s="92">
        <f>+IFERROR(VLOOKUP($A19&amp;$F$3,BasePA_VID!$A$1:$M$316,13,0),"N.A.")</f>
        <v>14721</v>
      </c>
      <c r="L19" s="79"/>
      <c r="M19" s="79"/>
    </row>
    <row r="20" spans="1:13" ht="24.75" customHeight="1" x14ac:dyDescent="0.25">
      <c r="A20" s="14" t="s">
        <v>29</v>
      </c>
      <c r="B20" s="93">
        <f>+IFERROR(VLOOKUP($A20&amp;$F$3,BasePA_VID!$A$1:$J$316,4,0),"N.A.")</f>
        <v>226401</v>
      </c>
      <c r="C20" s="88">
        <f>+IFERROR(VLOOKUP($A20&amp;$F$3,BasePA_VID!$A$1:$J$316,5,0),"N.A.")</f>
        <v>91197</v>
      </c>
      <c r="D20" s="94">
        <f>+IFERROR(VLOOKUP($A20&amp;$F$3,BasePA_VID!$A$1:$J$316,6,0),"N.A.")</f>
        <v>317598</v>
      </c>
      <c r="E20" s="90">
        <f>+IFERROR(VLOOKUP($A20&amp;$F$3,BasePA_VID!$A$1:$J$316,7,0),"N.A.")</f>
        <v>328156.78000000003</v>
      </c>
      <c r="F20" s="90">
        <f>+IFERROR(VLOOKUP($A20&amp;$F$3,BasePA_VID!$A$1:$J$316,8,0),"N.A.")</f>
        <v>13883.74</v>
      </c>
      <c r="G20" s="90">
        <f>+IFERROR(VLOOKUP($A20&amp;$F$3,BasePA_VID!$A$1:$J$316,9,0),"N.A.")</f>
        <v>314273</v>
      </c>
      <c r="H20" s="90">
        <f>+IFERROR(VLOOKUP($A20&amp;$F$3,BasePA_VID!$A$1:$M$316,10,0),"N.A.")</f>
        <v>0</v>
      </c>
      <c r="I20" s="91">
        <f>+IFERROR(VLOOKUP($A20&amp;$F$3,BasePA_VID!$A$1:$M$316,11,0),"N.A.")</f>
        <v>11908</v>
      </c>
      <c r="J20" s="91">
        <f>+IFERROR(VLOOKUP($A20&amp;$F$3,BasePA_VID!$A$1:$M$316,12,0),"N.A.")</f>
        <v>326181</v>
      </c>
      <c r="K20" s="92">
        <f>+IFERROR(VLOOKUP($A20&amp;$F$3,BasePA_VID!$A$1:$M$316,13,0),"N.A.")</f>
        <v>8583</v>
      </c>
      <c r="L20" s="79"/>
      <c r="M20" s="79"/>
    </row>
    <row r="21" spans="1:13" ht="24.75" customHeight="1" x14ac:dyDescent="0.25">
      <c r="A21" s="14" t="s">
        <v>30</v>
      </c>
      <c r="B21" s="93">
        <f>+IFERROR(VLOOKUP($A21&amp;$F$3,BasePA_VID!$A$1:$J$316,4,0),"N.A.")</f>
        <v>222888</v>
      </c>
      <c r="C21" s="88">
        <f>+IFERROR(VLOOKUP($A21&amp;$F$3,BasePA_VID!$A$1:$J$316,5,0),"N.A.")</f>
        <v>27290</v>
      </c>
      <c r="D21" s="94">
        <f>+IFERROR(VLOOKUP($A21&amp;$F$3,BasePA_VID!$A$1:$J$316,6,0),"N.A.")</f>
        <v>250178</v>
      </c>
      <c r="E21" s="90">
        <f>+IFERROR(VLOOKUP($A21&amp;$F$3,BasePA_VID!$A$1:$J$316,7,0),"N.A.")</f>
        <v>330592.28999999998</v>
      </c>
      <c r="F21" s="90">
        <f>+IFERROR(VLOOKUP($A21&amp;$F$3,BasePA_VID!$A$1:$J$316,8,0),"N.A.")</f>
        <v>8591.7199999999993</v>
      </c>
      <c r="G21" s="90">
        <f>+IFERROR(VLOOKUP($A21&amp;$F$3,BasePA_VID!$A$1:$J$316,9,0),"N.A.")</f>
        <v>322001</v>
      </c>
      <c r="H21" s="90">
        <f>+IFERROR(VLOOKUP($A21&amp;$F$3,BasePA_VID!$A$1:$M$316,10,0),"N.A.")</f>
        <v>0</v>
      </c>
      <c r="I21" s="91">
        <f>+IFERROR(VLOOKUP($A21&amp;$F$3,BasePA_VID!$A$1:$M$316,11,0),"N.A.")</f>
        <v>0</v>
      </c>
      <c r="J21" s="91">
        <f>+IFERROR(VLOOKUP($A21&amp;$F$3,BasePA_VID!$A$1:$M$316,12,0),"N.A.")</f>
        <v>322001</v>
      </c>
      <c r="K21" s="92">
        <f>+IFERROR(VLOOKUP($A21&amp;$F$3,BasePA_VID!$A$1:$M$316,13,0),"N.A.")</f>
        <v>71823</v>
      </c>
      <c r="L21" s="79"/>
      <c r="M21" s="79"/>
    </row>
    <row r="22" spans="1:13" ht="24.75" customHeight="1" x14ac:dyDescent="0.25">
      <c r="A22" s="14" t="s">
        <v>31</v>
      </c>
      <c r="B22" s="93">
        <f>+IFERROR(VLOOKUP($A22&amp;$F$3,BasePA_VID!$A$1:$J$316,4,0),"N.A.")</f>
        <v>124803</v>
      </c>
      <c r="C22" s="88">
        <f>+IFERROR(VLOOKUP($A22&amp;$F$3,BasePA_VID!$A$1:$J$316,5,0),"N.A.")</f>
        <v>10522</v>
      </c>
      <c r="D22" s="94">
        <f>+IFERROR(VLOOKUP($A22&amp;$F$3,BasePA_VID!$A$1:$J$316,6,0),"N.A.")</f>
        <v>135325</v>
      </c>
      <c r="E22" s="90">
        <f>+IFERROR(VLOOKUP($A22&amp;$F$3,BasePA_VID!$A$1:$J$316,7,0),"N.A.")</f>
        <v>398395.83</v>
      </c>
      <c r="F22" s="90">
        <f>+IFERROR(VLOOKUP($A22&amp;$F$3,BasePA_VID!$A$1:$J$316,8,0),"N.A.")</f>
        <v>15011.69</v>
      </c>
      <c r="G22" s="90">
        <f>+IFERROR(VLOOKUP($A22&amp;$F$3,BasePA_VID!$A$1:$J$316,9,0),"N.A.")</f>
        <v>383384</v>
      </c>
      <c r="H22" s="90">
        <f>+IFERROR(VLOOKUP($A22&amp;$F$3,BasePA_VID!$A$1:$M$316,10,0),"N.A.")</f>
        <v>0</v>
      </c>
      <c r="I22" s="91">
        <f>+IFERROR(VLOOKUP($A22&amp;$F$3,BasePA_VID!$A$1:$M$316,11,0),"N.A.")</f>
        <v>1170</v>
      </c>
      <c r="J22" s="91">
        <f>+IFERROR(VLOOKUP($A22&amp;$F$3,BasePA_VID!$A$1:$M$316,12,0),"N.A.")</f>
        <v>384554</v>
      </c>
      <c r="K22" s="92">
        <f>+IFERROR(VLOOKUP($A22&amp;$F$3,BasePA_VID!$A$1:$M$316,13,0),"N.A.")</f>
        <v>249229</v>
      </c>
      <c r="L22" s="79"/>
      <c r="M22" s="79"/>
    </row>
    <row r="23" spans="1:13" ht="24.75" customHeight="1" x14ac:dyDescent="0.25">
      <c r="A23" s="14" t="s">
        <v>32</v>
      </c>
      <c r="B23" s="93">
        <f>+IFERROR(VLOOKUP($A23&amp;$F$3,BasePA_VID!$A$1:$J$316,4,0),"N.A.")</f>
        <v>34745</v>
      </c>
      <c r="C23" s="88">
        <f>+IFERROR(VLOOKUP($A23&amp;$F$3,BasePA_VID!$A$1:$J$316,5,0),"N.A.")</f>
        <v>7457</v>
      </c>
      <c r="D23" s="94">
        <f>+IFERROR(VLOOKUP($A23&amp;$F$3,BasePA_VID!$A$1:$J$316,6,0),"N.A.")</f>
        <v>42202</v>
      </c>
      <c r="E23" s="90">
        <f>+IFERROR(VLOOKUP($A23&amp;$F$3,BasePA_VID!$A$1:$J$316,7,0),"N.A.")</f>
        <v>63403.14</v>
      </c>
      <c r="F23" s="90">
        <f>+IFERROR(VLOOKUP($A23&amp;$F$3,BasePA_VID!$A$1:$J$316,8,0),"N.A.")</f>
        <v>24342.82</v>
      </c>
      <c r="G23" s="90">
        <f>+IFERROR(VLOOKUP($A23&amp;$F$3,BasePA_VID!$A$1:$J$316,9,0),"N.A.")</f>
        <v>39060</v>
      </c>
      <c r="H23" s="90">
        <f>+IFERROR(VLOOKUP($A23&amp;$F$3,BasePA_VID!$A$1:$M$316,10,0),"N.A.")</f>
        <v>0</v>
      </c>
      <c r="I23" s="91">
        <f>+IFERROR(VLOOKUP($A23&amp;$F$3,BasePA_VID!$A$1:$M$316,11,0),"N.A.")</f>
        <v>3233</v>
      </c>
      <c r="J23" s="91">
        <f>+IFERROR(VLOOKUP($A23&amp;$F$3,BasePA_VID!$A$1:$M$316,12,0),"N.A.")</f>
        <v>42293</v>
      </c>
      <c r="K23" s="92">
        <f>+IFERROR(VLOOKUP($A23&amp;$F$3,BasePA_VID!$A$1:$M$316,13,0),"N.A.")</f>
        <v>92</v>
      </c>
      <c r="L23" s="79"/>
      <c r="M23" s="79"/>
    </row>
    <row r="24" spans="1:13" ht="24.75" customHeight="1" x14ac:dyDescent="0.25">
      <c r="A24" s="14" t="s">
        <v>33</v>
      </c>
      <c r="B24" s="93">
        <f>+IFERROR(VLOOKUP($A24&amp;$F$3,BasePA_VID!$A$1:$J$316,4,0),"N.A.")</f>
        <v>506303</v>
      </c>
      <c r="C24" s="88">
        <f>+IFERROR(VLOOKUP($A24&amp;$F$3,BasePA_VID!$A$1:$J$316,5,0),"N.A.")</f>
        <v>69845</v>
      </c>
      <c r="D24" s="94">
        <f>+IFERROR(VLOOKUP($A24&amp;$F$3,BasePA_VID!$A$1:$J$316,6,0),"N.A.")</f>
        <v>576148</v>
      </c>
      <c r="E24" s="90">
        <f>+IFERROR(VLOOKUP($A24&amp;$F$3,BasePA_VID!$A$1:$J$316,7,0),"N.A.")</f>
        <v>1544882.38</v>
      </c>
      <c r="F24" s="90">
        <f>+IFERROR(VLOOKUP($A24&amp;$F$3,BasePA_VID!$A$1:$J$316,8,0),"N.A.")</f>
        <v>711137.74</v>
      </c>
      <c r="G24" s="90">
        <f>+IFERROR(VLOOKUP($A24&amp;$F$3,BasePA_VID!$A$1:$J$316,9,0),"N.A.")</f>
        <v>833745</v>
      </c>
      <c r="H24" s="90">
        <f>+IFERROR(VLOOKUP($A24&amp;$F$3,BasePA_VID!$A$1:$M$316,10,0),"N.A.")</f>
        <v>0</v>
      </c>
      <c r="I24" s="91">
        <f>+IFERROR(VLOOKUP($A24&amp;$F$3,BasePA_VID!$A$1:$M$316,11,0),"N.A.")</f>
        <v>0</v>
      </c>
      <c r="J24" s="91">
        <f>+IFERROR(VLOOKUP($A24&amp;$F$3,BasePA_VID!$A$1:$M$316,12,0),"N.A.")</f>
        <v>833745</v>
      </c>
      <c r="K24" s="92">
        <f>+IFERROR(VLOOKUP($A24&amp;$F$3,BasePA_VID!$A$1:$M$316,13,0),"N.A.")</f>
        <v>257597</v>
      </c>
      <c r="L24" s="79"/>
      <c r="M24" s="79"/>
    </row>
    <row r="25" spans="1:13" ht="24.75" customHeight="1" x14ac:dyDescent="0.25">
      <c r="A25" s="14" t="s">
        <v>105</v>
      </c>
      <c r="B25" s="93">
        <f>+IFERROR(VLOOKUP($A25&amp;$F$3,BasePA_VID!$A$1:$J$316,4,0),"N.A.")</f>
        <v>59528</v>
      </c>
      <c r="C25" s="88">
        <f>+IFERROR(VLOOKUP($A25&amp;$F$3,BasePA_VID!$A$1:$J$316,5,0),"N.A.")</f>
        <v>11874</v>
      </c>
      <c r="D25" s="94">
        <f>+IFERROR(VLOOKUP($A25&amp;$F$3,BasePA_VID!$A$1:$J$316,6,0),"N.A.")</f>
        <v>71402</v>
      </c>
      <c r="E25" s="90">
        <f>+IFERROR(VLOOKUP($A25&amp;$F$3,BasePA_VID!$A$1:$J$316,7,0),"N.A.")</f>
        <v>216931.7</v>
      </c>
      <c r="F25" s="90">
        <f>+IFERROR(VLOOKUP($A25&amp;$F$3,BasePA_VID!$A$1:$J$316,8,0),"N.A.")</f>
        <v>124712.25</v>
      </c>
      <c r="G25" s="90">
        <f>+IFERROR(VLOOKUP($A25&amp;$F$3,BasePA_VID!$A$1:$J$316,9,0),"N.A.")</f>
        <v>92219</v>
      </c>
      <c r="H25" s="90">
        <f>+IFERROR(VLOOKUP($A25&amp;$F$3,BasePA_VID!$A$1:$M$316,10,0),"N.A.")</f>
        <v>0</v>
      </c>
      <c r="I25" s="91">
        <f>+IFERROR(VLOOKUP($A25&amp;$F$3,BasePA_VID!$A$1:$M$316,11,0),"N.A.")</f>
        <v>0</v>
      </c>
      <c r="J25" s="91">
        <f>+IFERROR(VLOOKUP($A25&amp;$F$3,BasePA_VID!$A$1:$M$316,12,0),"N.A.")</f>
        <v>92219</v>
      </c>
      <c r="K25" s="92">
        <f>+IFERROR(VLOOKUP($A25&amp;$F$3,BasePA_VID!$A$1:$M$316,13,0),"N.A.")</f>
        <v>20817</v>
      </c>
      <c r="L25" s="79"/>
      <c r="M25" s="79"/>
    </row>
    <row r="26" spans="1:13" ht="24.75" customHeight="1" thickBot="1" x14ac:dyDescent="0.3">
      <c r="A26" s="15" t="s">
        <v>34</v>
      </c>
      <c r="B26" s="95">
        <f>+IFERROR(VLOOKUP($A26&amp;$F$3,BasePA_VID!$A$1:$J$316,4,0),"N.A.")</f>
        <v>1420600</v>
      </c>
      <c r="C26" s="96">
        <f>+IFERROR(VLOOKUP($A26&amp;$F$3,BasePA_VID!$A$1:$J$316,5,0),"N.A.")</f>
        <v>196217</v>
      </c>
      <c r="D26" s="97">
        <f>+IFERROR(VLOOKUP($A26&amp;$F$3,BasePA_VID!$A$1:$J$316,6,0),"N.A.")</f>
        <v>1616817</v>
      </c>
      <c r="E26" s="98">
        <f>+IFERROR(VLOOKUP($A26&amp;$F$3,BasePA_VID!$A$1:$J$316,7,0),"N.A.")</f>
        <v>2787688.09</v>
      </c>
      <c r="F26" s="98">
        <f>+IFERROR(VLOOKUP($A26&amp;$F$3,BasePA_VID!$A$1:$J$316,8,0),"N.A.")</f>
        <v>294263.88</v>
      </c>
      <c r="G26" s="98">
        <f>+IFERROR(VLOOKUP($A26&amp;$F$3,BasePA_VID!$A$1:$J$316,9,0),"N.A.")</f>
        <v>2493424</v>
      </c>
      <c r="H26" s="98">
        <f>+IFERROR(VLOOKUP($A26&amp;$F$3,BasePA_VID!$A$1:$M$316,10,0),"N.A.")</f>
        <v>0</v>
      </c>
      <c r="I26" s="99">
        <f>+IFERROR(VLOOKUP($A26&amp;$F$3,BasePA_VID!$A$1:$M$316,11,0),"N.A.")</f>
        <v>0</v>
      </c>
      <c r="J26" s="99">
        <f>+IFERROR(VLOOKUP($A26&amp;$F$3,BasePA_VID!$A$1:$M$316,12,0),"N.A.")</f>
        <v>2493424</v>
      </c>
      <c r="K26" s="100">
        <f>+IFERROR(VLOOKUP($A26&amp;$F$3,BasePA_VID!$A$1:$M$316,13,0),"N.A.")</f>
        <v>876607</v>
      </c>
      <c r="L26" s="79"/>
      <c r="M26" s="79"/>
    </row>
    <row r="27" spans="1:13" ht="24.75" customHeight="1" thickTop="1" x14ac:dyDescent="0.25">
      <c r="L27" s="79"/>
      <c r="M27" s="79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</sheetData>
  <sheetProtection algorithmName="SHA-512" hashValue="roW9wktbFF74pzSIcCyi8PpPhbF/IcNmSZL3lwXxSL2slmlankXiHf6to+6Rc5hV+G5aXndnuSv2jJ/baVvyBA==" saltValue="cQtfl0G38n+tpTpP9KaVfQ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46</v>
      </c>
      <c r="E1" s="1"/>
    </row>
    <row r="2" spans="1:6" ht="15" customHeight="1" x14ac:dyDescent="0.25">
      <c r="B2" s="1"/>
      <c r="C2" s="1"/>
      <c r="D2" s="1" t="s">
        <v>47</v>
      </c>
      <c r="E2" s="1" t="s">
        <v>48</v>
      </c>
    </row>
    <row r="3" spans="1:6" ht="15" customHeight="1" x14ac:dyDescent="0.25">
      <c r="A3" t="str">
        <f>+B3&amp;C3</f>
        <v>ALFA45443</v>
      </c>
      <c r="B3" s="101" t="s">
        <v>1</v>
      </c>
      <c r="C3" s="102">
        <v>45443</v>
      </c>
      <c r="D3" s="104">
        <v>32765.040000000001</v>
      </c>
      <c r="E3" s="104">
        <v>9162.7199999999993</v>
      </c>
      <c r="F3" s="101"/>
    </row>
    <row r="4" spans="1:6" ht="15" customHeight="1" x14ac:dyDescent="0.25">
      <c r="A4" t="str">
        <f t="shared" ref="A4:A70" si="0">+B4&amp;C4</f>
        <v>ALFA45473</v>
      </c>
      <c r="B4" s="101" t="s">
        <v>1</v>
      </c>
      <c r="C4" s="102">
        <v>45473</v>
      </c>
      <c r="D4" s="104">
        <v>32362.84</v>
      </c>
      <c r="E4" s="104">
        <v>8709.4</v>
      </c>
      <c r="F4" s="101"/>
    </row>
    <row r="5" spans="1:6" ht="15" customHeight="1" x14ac:dyDescent="0.25">
      <c r="A5" t="str">
        <f t="shared" si="0"/>
        <v>ALFA45504</v>
      </c>
      <c r="B5" s="101" t="s">
        <v>1</v>
      </c>
      <c r="C5" s="102">
        <v>45504</v>
      </c>
      <c r="D5" s="104">
        <v>31909.99</v>
      </c>
      <c r="E5" s="104">
        <v>8661.31</v>
      </c>
      <c r="F5" s="101"/>
    </row>
    <row r="6" spans="1:6" ht="15" customHeight="1" x14ac:dyDescent="0.25">
      <c r="A6" t="str">
        <f t="shared" si="0"/>
        <v>ALLIANZ45443</v>
      </c>
      <c r="B6" s="101" t="s">
        <v>94</v>
      </c>
      <c r="C6" s="102">
        <v>45443</v>
      </c>
      <c r="D6" s="104">
        <v>191500.78</v>
      </c>
      <c r="E6" s="104">
        <v>113954.5</v>
      </c>
      <c r="F6" s="101"/>
    </row>
    <row r="7" spans="1:6" ht="15" customHeight="1" x14ac:dyDescent="0.25">
      <c r="A7" t="str">
        <f t="shared" si="0"/>
        <v>ALLIANZ45473</v>
      </c>
      <c r="B7" s="101" t="s">
        <v>94</v>
      </c>
      <c r="C7" s="102">
        <v>45473</v>
      </c>
      <c r="D7" s="104">
        <v>186497.03</v>
      </c>
      <c r="E7" s="104">
        <v>113440.73</v>
      </c>
      <c r="F7" s="101"/>
    </row>
    <row r="8" spans="1:6" ht="15" customHeight="1" x14ac:dyDescent="0.25">
      <c r="A8" t="str">
        <f t="shared" si="0"/>
        <v>ALLIANZ45504</v>
      </c>
      <c r="B8" s="101" t="s">
        <v>94</v>
      </c>
      <c r="C8" s="102">
        <v>45504</v>
      </c>
      <c r="D8" s="104">
        <v>182072.77</v>
      </c>
      <c r="E8" s="104">
        <v>111609.97</v>
      </c>
      <c r="F8" s="101"/>
    </row>
    <row r="9" spans="1:6" ht="15" customHeight="1" x14ac:dyDescent="0.25">
      <c r="A9" t="str">
        <f t="shared" si="0"/>
        <v>AXA COLPATRIA45443</v>
      </c>
      <c r="B9" s="101" t="s">
        <v>2</v>
      </c>
      <c r="C9" s="102">
        <v>45443</v>
      </c>
      <c r="D9" s="104">
        <v>237849.85</v>
      </c>
      <c r="E9" s="104">
        <v>150769.63</v>
      </c>
      <c r="F9" s="101"/>
    </row>
    <row r="10" spans="1:6" ht="15" customHeight="1" x14ac:dyDescent="0.25">
      <c r="A10" t="str">
        <f t="shared" si="0"/>
        <v>AXA COLPATRIA45473</v>
      </c>
      <c r="B10" s="101" t="s">
        <v>2</v>
      </c>
      <c r="C10" s="102">
        <v>45473</v>
      </c>
      <c r="D10" s="104">
        <v>249654.04</v>
      </c>
      <c r="E10" s="104">
        <v>152249.63</v>
      </c>
      <c r="F10" s="101"/>
    </row>
    <row r="11" spans="1:6" ht="15" customHeight="1" x14ac:dyDescent="0.25">
      <c r="A11" t="str">
        <f t="shared" si="0"/>
        <v>AXA COLPATRIA45504</v>
      </c>
      <c r="B11" s="101" t="s">
        <v>2</v>
      </c>
      <c r="C11" s="102">
        <v>45504</v>
      </c>
      <c r="D11" s="104">
        <v>258610.51</v>
      </c>
      <c r="E11" s="104">
        <v>158421.38</v>
      </c>
      <c r="F11" s="101"/>
    </row>
    <row r="12" spans="1:6" ht="15" customHeight="1" x14ac:dyDescent="0.25">
      <c r="A12" t="str">
        <f t="shared" si="0"/>
        <v>BBVA SEGUROS45443</v>
      </c>
      <c r="B12" s="101" t="s">
        <v>3</v>
      </c>
      <c r="C12" s="102">
        <v>45443</v>
      </c>
      <c r="D12" s="104">
        <v>28256.76</v>
      </c>
      <c r="E12" s="104">
        <v>12854.55</v>
      </c>
      <c r="F12" s="101"/>
    </row>
    <row r="13" spans="1:6" ht="15" customHeight="1" x14ac:dyDescent="0.25">
      <c r="A13" t="str">
        <f t="shared" si="0"/>
        <v>BBVA SEGUROS45473</v>
      </c>
      <c r="B13" s="101" t="s">
        <v>3</v>
      </c>
      <c r="C13" s="102">
        <v>45473</v>
      </c>
      <c r="D13" s="104">
        <v>27562.1</v>
      </c>
      <c r="E13" s="104">
        <v>12522.64</v>
      </c>
      <c r="F13" s="101"/>
    </row>
    <row r="14" spans="1:6" ht="15" customHeight="1" x14ac:dyDescent="0.25">
      <c r="A14" t="str">
        <f t="shared" si="0"/>
        <v>BBVA SEGUROS45504</v>
      </c>
      <c r="B14" s="101" t="s">
        <v>3</v>
      </c>
      <c r="C14" s="102">
        <v>45504</v>
      </c>
      <c r="D14" s="104">
        <v>28631.72</v>
      </c>
      <c r="E14" s="104">
        <v>12926.82</v>
      </c>
      <c r="F14" s="101"/>
    </row>
    <row r="15" spans="1:6" ht="15" customHeight="1" x14ac:dyDescent="0.25">
      <c r="A15" t="str">
        <f t="shared" si="0"/>
        <v>BERKLEY45443</v>
      </c>
      <c r="B15" s="101" t="s">
        <v>4</v>
      </c>
      <c r="C15" s="102">
        <v>45443</v>
      </c>
      <c r="D15" s="104">
        <v>11905.62</v>
      </c>
      <c r="E15" s="104">
        <v>1845.47</v>
      </c>
      <c r="F15" s="101"/>
    </row>
    <row r="16" spans="1:6" ht="15" customHeight="1" x14ac:dyDescent="0.25">
      <c r="A16" t="str">
        <f t="shared" si="0"/>
        <v>BERKLEY45473</v>
      </c>
      <c r="B16" s="101" t="s">
        <v>4</v>
      </c>
      <c r="C16" s="102">
        <v>45473</v>
      </c>
      <c r="D16" s="104">
        <v>11958.28</v>
      </c>
      <c r="E16" s="104">
        <v>1902.95</v>
      </c>
      <c r="F16" s="101"/>
    </row>
    <row r="17" spans="1:6" ht="15" customHeight="1" x14ac:dyDescent="0.25">
      <c r="A17" t="str">
        <f t="shared" si="0"/>
        <v>BERKLEY45504</v>
      </c>
      <c r="B17" s="101" t="s">
        <v>4</v>
      </c>
      <c r="C17" s="102">
        <v>45504</v>
      </c>
      <c r="D17" s="104">
        <v>12139.97</v>
      </c>
      <c r="E17" s="104">
        <v>1979.29</v>
      </c>
      <c r="F17" s="101"/>
    </row>
    <row r="18" spans="1:6" ht="15" customHeight="1" x14ac:dyDescent="0.25">
      <c r="A18" t="str">
        <f t="shared" si="0"/>
        <v>BOLIVAR45443</v>
      </c>
      <c r="B18" s="101" t="s">
        <v>5</v>
      </c>
      <c r="C18" s="102">
        <v>45443</v>
      </c>
      <c r="D18" s="104">
        <v>229778.22</v>
      </c>
      <c r="E18" s="104">
        <v>146156.89000000001</v>
      </c>
      <c r="F18" s="101"/>
    </row>
    <row r="19" spans="1:6" ht="15" customHeight="1" x14ac:dyDescent="0.25">
      <c r="A19" t="str">
        <f t="shared" si="0"/>
        <v>BOLIVAR45473</v>
      </c>
      <c r="B19" s="101" t="s">
        <v>5</v>
      </c>
      <c r="C19" s="102">
        <v>45473</v>
      </c>
      <c r="D19" s="104">
        <v>232184.16</v>
      </c>
      <c r="E19" s="104">
        <v>153279.94</v>
      </c>
      <c r="F19" s="101"/>
    </row>
    <row r="20" spans="1:6" ht="15" customHeight="1" x14ac:dyDescent="0.25">
      <c r="A20" t="str">
        <f t="shared" si="0"/>
        <v>BOLIVAR45504</v>
      </c>
      <c r="B20" s="101" t="s">
        <v>5</v>
      </c>
      <c r="C20" s="102">
        <v>45504</v>
      </c>
      <c r="D20" s="104">
        <v>234703.98</v>
      </c>
      <c r="E20" s="104">
        <v>157625.26</v>
      </c>
      <c r="F20" s="101"/>
    </row>
    <row r="21" spans="1:6" ht="15" customHeight="1" x14ac:dyDescent="0.25">
      <c r="A21" t="str">
        <f t="shared" si="0"/>
        <v>CARDIF45443</v>
      </c>
      <c r="B21" s="101" t="s">
        <v>6</v>
      </c>
      <c r="C21" s="102">
        <v>45443</v>
      </c>
      <c r="D21" s="104">
        <v>231944.17</v>
      </c>
      <c r="E21" s="104">
        <v>75331.91</v>
      </c>
      <c r="F21" s="101"/>
    </row>
    <row r="22" spans="1:6" ht="15" customHeight="1" x14ac:dyDescent="0.25">
      <c r="A22" t="str">
        <f t="shared" si="0"/>
        <v>CARDIF45473</v>
      </c>
      <c r="B22" s="101" t="s">
        <v>6</v>
      </c>
      <c r="C22" s="102">
        <v>45473</v>
      </c>
      <c r="D22" s="104">
        <v>231301.41</v>
      </c>
      <c r="E22" s="104">
        <v>75077.320000000007</v>
      </c>
      <c r="F22" s="101"/>
    </row>
    <row r="23" spans="1:6" ht="15" customHeight="1" x14ac:dyDescent="0.25">
      <c r="A23" t="str">
        <f t="shared" si="0"/>
        <v>CARDIF45504</v>
      </c>
      <c r="B23" s="101" t="s">
        <v>6</v>
      </c>
      <c r="C23" s="102">
        <v>45504</v>
      </c>
      <c r="D23" s="104">
        <v>230204.07</v>
      </c>
      <c r="E23" s="104">
        <v>75758.539999999994</v>
      </c>
      <c r="F23" s="101"/>
    </row>
    <row r="24" spans="1:6" ht="15" customHeight="1" x14ac:dyDescent="0.25">
      <c r="A24" t="str">
        <f t="shared" si="0"/>
        <v>CHUBB45443</v>
      </c>
      <c r="B24" s="101" t="s">
        <v>7</v>
      </c>
      <c r="C24" s="102">
        <v>45443</v>
      </c>
      <c r="D24" s="104">
        <v>65320.800000000003</v>
      </c>
      <c r="E24" s="104">
        <v>33305.019999999997</v>
      </c>
      <c r="F24" s="101"/>
    </row>
    <row r="25" spans="1:6" ht="15" customHeight="1" x14ac:dyDescent="0.25">
      <c r="A25" t="str">
        <f t="shared" si="0"/>
        <v>CHUBB45473</v>
      </c>
      <c r="B25" s="101" t="s">
        <v>7</v>
      </c>
      <c r="C25" s="102">
        <v>45473</v>
      </c>
      <c r="D25" s="104">
        <v>68404.83</v>
      </c>
      <c r="E25" s="104">
        <v>34049.86</v>
      </c>
      <c r="F25" s="101"/>
    </row>
    <row r="26" spans="1:6" ht="15" customHeight="1" x14ac:dyDescent="0.25">
      <c r="A26" t="str">
        <f t="shared" si="0"/>
        <v>CHUBB45504</v>
      </c>
      <c r="B26" s="101" t="s">
        <v>7</v>
      </c>
      <c r="C26" s="102">
        <v>45504</v>
      </c>
      <c r="D26" s="104">
        <v>69849.25</v>
      </c>
      <c r="E26" s="104">
        <v>34128.230000000003</v>
      </c>
      <c r="F26" s="101"/>
    </row>
    <row r="27" spans="1:6" ht="15" customHeight="1" x14ac:dyDescent="0.25">
      <c r="A27" t="str">
        <f t="shared" si="0"/>
        <v>COFACE45443</v>
      </c>
      <c r="B27" s="101" t="s">
        <v>95</v>
      </c>
      <c r="C27" s="102">
        <v>45443</v>
      </c>
      <c r="D27" s="104">
        <v>2060.33</v>
      </c>
      <c r="E27" s="104">
        <v>1662.39</v>
      </c>
      <c r="F27" s="101"/>
    </row>
    <row r="28" spans="1:6" ht="15" customHeight="1" x14ac:dyDescent="0.25">
      <c r="A28" t="str">
        <f t="shared" si="0"/>
        <v>COFACE45473</v>
      </c>
      <c r="B28" s="101" t="s">
        <v>95</v>
      </c>
      <c r="C28" s="102">
        <v>45473</v>
      </c>
      <c r="D28" s="104">
        <v>1815.97</v>
      </c>
      <c r="E28" s="104">
        <v>1674.43</v>
      </c>
      <c r="F28" s="101"/>
    </row>
    <row r="29" spans="1:6" ht="15" customHeight="1" x14ac:dyDescent="0.25">
      <c r="A29" t="str">
        <f t="shared" si="0"/>
        <v>COFACE45504</v>
      </c>
      <c r="B29" s="101" t="s">
        <v>95</v>
      </c>
      <c r="C29" s="102">
        <v>45504</v>
      </c>
      <c r="D29" s="104">
        <v>1881.57</v>
      </c>
      <c r="E29" s="104">
        <v>1769.68</v>
      </c>
      <c r="F29" s="101"/>
    </row>
    <row r="30" spans="1:6" ht="15" customHeight="1" x14ac:dyDescent="0.25">
      <c r="A30" t="str">
        <f t="shared" si="0"/>
        <v>COLMENA45443</v>
      </c>
      <c r="B30" s="101" t="s">
        <v>115</v>
      </c>
      <c r="C30" s="102">
        <v>45443</v>
      </c>
      <c r="D30" s="104">
        <v>5498.2</v>
      </c>
      <c r="E30" s="104">
        <v>231.12</v>
      </c>
      <c r="F30" s="101"/>
    </row>
    <row r="31" spans="1:6" ht="15" customHeight="1" x14ac:dyDescent="0.25">
      <c r="A31" t="str">
        <f t="shared" si="0"/>
        <v>COLMENA45473</v>
      </c>
      <c r="B31" s="101" t="s">
        <v>115</v>
      </c>
      <c r="C31" s="102">
        <v>45473</v>
      </c>
      <c r="D31" s="104">
        <v>6158.81</v>
      </c>
      <c r="E31" s="104">
        <v>290.87</v>
      </c>
      <c r="F31" s="101"/>
    </row>
    <row r="32" spans="1:6" ht="15" customHeight="1" x14ac:dyDescent="0.25">
      <c r="A32" t="str">
        <f t="shared" si="0"/>
        <v>COLMENA45504</v>
      </c>
      <c r="B32" s="101" t="s">
        <v>115</v>
      </c>
      <c r="C32" s="102">
        <v>45504</v>
      </c>
      <c r="D32" s="104">
        <v>6577.66</v>
      </c>
      <c r="E32" s="104">
        <v>324.55</v>
      </c>
      <c r="F32" s="101"/>
    </row>
    <row r="33" spans="1:6" ht="15" customHeight="1" x14ac:dyDescent="0.25">
      <c r="A33" t="str">
        <f t="shared" si="0"/>
        <v>CONFIANZA45443</v>
      </c>
      <c r="B33" s="101" t="s">
        <v>8</v>
      </c>
      <c r="C33" s="102">
        <v>45443</v>
      </c>
      <c r="D33" s="104">
        <v>22010.41</v>
      </c>
      <c r="E33" s="104">
        <v>10319.049999999999</v>
      </c>
      <c r="F33" s="101"/>
    </row>
    <row r="34" spans="1:6" ht="15" customHeight="1" x14ac:dyDescent="0.25">
      <c r="A34" t="str">
        <f t="shared" si="0"/>
        <v>CONFIANZA45473</v>
      </c>
      <c r="B34" s="101" t="s">
        <v>8</v>
      </c>
      <c r="C34" s="102">
        <v>45473</v>
      </c>
      <c r="D34" s="104">
        <v>21619.97</v>
      </c>
      <c r="E34" s="104">
        <v>9956.2000000000007</v>
      </c>
      <c r="F34" s="101"/>
    </row>
    <row r="35" spans="1:6" ht="15" customHeight="1" x14ac:dyDescent="0.25">
      <c r="A35" t="str">
        <f t="shared" si="0"/>
        <v>CONFIANZA45504</v>
      </c>
      <c r="B35" s="101" t="s">
        <v>8</v>
      </c>
      <c r="C35" s="102">
        <v>45504</v>
      </c>
      <c r="D35" s="104">
        <v>21819.02</v>
      </c>
      <c r="E35" s="104">
        <v>10437.17</v>
      </c>
      <c r="F35" s="101"/>
    </row>
    <row r="36" spans="1:6" ht="15" customHeight="1" x14ac:dyDescent="0.25">
      <c r="A36" t="str">
        <f t="shared" si="0"/>
        <v>EQUIDAD45443</v>
      </c>
      <c r="B36" s="101" t="s">
        <v>9</v>
      </c>
      <c r="C36" s="102">
        <v>45443</v>
      </c>
      <c r="D36" s="104">
        <v>47315.44</v>
      </c>
      <c r="E36" s="104">
        <v>43508.2</v>
      </c>
      <c r="F36" s="101"/>
    </row>
    <row r="37" spans="1:6" ht="15" customHeight="1" x14ac:dyDescent="0.25">
      <c r="A37" t="str">
        <f t="shared" si="0"/>
        <v>EQUIDAD45473</v>
      </c>
      <c r="B37" s="101" t="s">
        <v>9</v>
      </c>
      <c r="C37" s="102">
        <v>45473</v>
      </c>
      <c r="D37" s="104">
        <v>47783.55</v>
      </c>
      <c r="E37" s="104">
        <v>44354.080000000002</v>
      </c>
      <c r="F37" s="101"/>
    </row>
    <row r="38" spans="1:6" ht="15" customHeight="1" x14ac:dyDescent="0.25">
      <c r="A38" t="str">
        <f t="shared" si="0"/>
        <v>EQUIDAD45504</v>
      </c>
      <c r="B38" s="101" t="s">
        <v>9</v>
      </c>
      <c r="C38" s="102">
        <v>45504</v>
      </c>
      <c r="D38" s="104">
        <v>48443.22</v>
      </c>
      <c r="E38" s="104">
        <v>46858.02</v>
      </c>
      <c r="F38" s="101"/>
    </row>
    <row r="39" spans="1:6" ht="15" customHeight="1" x14ac:dyDescent="0.25">
      <c r="A39" t="str">
        <f t="shared" si="0"/>
        <v>ESTADO45443</v>
      </c>
      <c r="B39" s="101" t="s">
        <v>10</v>
      </c>
      <c r="C39" s="102">
        <v>45443</v>
      </c>
      <c r="D39" s="104">
        <v>187669.66</v>
      </c>
      <c r="E39" s="104">
        <v>192874.58</v>
      </c>
      <c r="F39" s="101"/>
    </row>
    <row r="40" spans="1:6" ht="15" customHeight="1" x14ac:dyDescent="0.25">
      <c r="A40" t="str">
        <f t="shared" si="0"/>
        <v>ESTADO45473</v>
      </c>
      <c r="B40" s="101" t="s">
        <v>10</v>
      </c>
      <c r="C40" s="102">
        <v>45473</v>
      </c>
      <c r="D40" s="104">
        <v>185624.87</v>
      </c>
      <c r="E40" s="104">
        <v>190651.19</v>
      </c>
      <c r="F40" s="101"/>
    </row>
    <row r="41" spans="1:6" ht="15" customHeight="1" x14ac:dyDescent="0.25">
      <c r="A41" t="str">
        <f t="shared" si="0"/>
        <v>ESTADO45504</v>
      </c>
      <c r="B41" s="101" t="s">
        <v>10</v>
      </c>
      <c r="C41" s="102">
        <v>45504</v>
      </c>
      <c r="D41" s="104">
        <v>183788.45</v>
      </c>
      <c r="E41" s="104">
        <v>188306.31</v>
      </c>
      <c r="F41" s="101"/>
    </row>
    <row r="42" spans="1:6" ht="15" customHeight="1" x14ac:dyDescent="0.25">
      <c r="A42" t="str">
        <f t="shared" si="0"/>
        <v>HDI SEGUROS45443</v>
      </c>
      <c r="B42" s="101" t="s">
        <v>99</v>
      </c>
      <c r="C42" s="102">
        <v>45443</v>
      </c>
      <c r="D42" s="104">
        <v>47902.46</v>
      </c>
      <c r="E42" s="104">
        <v>38093.22</v>
      </c>
      <c r="F42" s="101"/>
    </row>
    <row r="43" spans="1:6" ht="15" customHeight="1" x14ac:dyDescent="0.25">
      <c r="A43" t="str">
        <f t="shared" si="0"/>
        <v>HDI SEGUROS45473</v>
      </c>
      <c r="B43" s="101" t="s">
        <v>99</v>
      </c>
      <c r="C43" s="102">
        <v>45473</v>
      </c>
      <c r="D43" s="104">
        <v>47163.88</v>
      </c>
      <c r="E43" s="104">
        <v>37539.089999999997</v>
      </c>
      <c r="F43" s="101"/>
    </row>
    <row r="44" spans="1:6" ht="15" customHeight="1" x14ac:dyDescent="0.25">
      <c r="A44" t="str">
        <f t="shared" si="0"/>
        <v>HDI SEGUROS45504</v>
      </c>
      <c r="B44" s="101" t="s">
        <v>99</v>
      </c>
      <c r="C44" s="102">
        <v>45504</v>
      </c>
      <c r="D44" s="104">
        <v>46752.6</v>
      </c>
      <c r="E44" s="104">
        <v>38185.910000000003</v>
      </c>
      <c r="F44" s="101"/>
    </row>
    <row r="45" spans="1:6" ht="15" customHeight="1" x14ac:dyDescent="0.25">
      <c r="A45" t="str">
        <f t="shared" si="0"/>
        <v>JMALUCELLI TRAVELERS45443</v>
      </c>
      <c r="B45" s="101" t="s">
        <v>11</v>
      </c>
      <c r="C45" s="102">
        <v>45443</v>
      </c>
      <c r="D45" s="104">
        <v>4227.92</v>
      </c>
      <c r="E45" s="104">
        <v>578.28</v>
      </c>
      <c r="F45" s="101"/>
    </row>
    <row r="46" spans="1:6" ht="15" customHeight="1" x14ac:dyDescent="0.25">
      <c r="A46" t="str">
        <f t="shared" si="0"/>
        <v>JMALUCELLI TRAVELERS45473</v>
      </c>
      <c r="B46" s="101" t="s">
        <v>11</v>
      </c>
      <c r="C46" s="102">
        <v>45473</v>
      </c>
      <c r="D46" s="104">
        <v>4184.37</v>
      </c>
      <c r="E46" s="104">
        <v>581.61</v>
      </c>
      <c r="F46" s="101"/>
    </row>
    <row r="47" spans="1:6" ht="15" customHeight="1" x14ac:dyDescent="0.25">
      <c r="A47" t="str">
        <f t="shared" si="0"/>
        <v>JMALUCELLI TRAVELERS45504</v>
      </c>
      <c r="B47" s="101" t="s">
        <v>11</v>
      </c>
      <c r="C47" s="102">
        <v>45504</v>
      </c>
      <c r="D47" s="104">
        <v>4138.3</v>
      </c>
      <c r="E47" s="104">
        <v>585.19000000000005</v>
      </c>
      <c r="F47" s="101"/>
    </row>
    <row r="48" spans="1:6" ht="15" customHeight="1" x14ac:dyDescent="0.25">
      <c r="A48" t="str">
        <f t="shared" si="0"/>
        <v>LIBERTY45443</v>
      </c>
      <c r="B48" s="101" t="s">
        <v>12</v>
      </c>
      <c r="C48" s="102">
        <v>45443</v>
      </c>
      <c r="D48" s="104">
        <v>160401.54999999999</v>
      </c>
      <c r="E48" s="104">
        <v>122413.01</v>
      </c>
      <c r="F48" s="101"/>
    </row>
    <row r="49" spans="1:9" ht="15" customHeight="1" x14ac:dyDescent="0.25">
      <c r="A49" t="str">
        <f t="shared" si="0"/>
        <v>LIBERTY45473</v>
      </c>
      <c r="B49" s="101" t="s">
        <v>12</v>
      </c>
      <c r="C49" s="102">
        <v>45473</v>
      </c>
      <c r="D49" s="104">
        <v>160959.96</v>
      </c>
      <c r="E49" s="104">
        <v>122233.43</v>
      </c>
      <c r="F49" s="101"/>
    </row>
    <row r="50" spans="1:9" ht="15" customHeight="1" x14ac:dyDescent="0.25">
      <c r="A50" t="str">
        <f t="shared" si="0"/>
        <v>LIBERTY45504</v>
      </c>
      <c r="B50" s="101" t="s">
        <v>12</v>
      </c>
      <c r="C50" s="102">
        <v>45504</v>
      </c>
      <c r="D50" s="104">
        <v>159986.48000000001</v>
      </c>
      <c r="E50" s="104">
        <v>120187.68</v>
      </c>
      <c r="F50" s="101"/>
    </row>
    <row r="51" spans="1:9" ht="15" customHeight="1" x14ac:dyDescent="0.25">
      <c r="A51" t="str">
        <f t="shared" si="0"/>
        <v>MAPFRE45443</v>
      </c>
      <c r="B51" s="101" t="s">
        <v>13</v>
      </c>
      <c r="C51" s="102">
        <v>45443</v>
      </c>
      <c r="D51" s="104">
        <v>146984.21</v>
      </c>
      <c r="E51" s="104">
        <v>4657.04</v>
      </c>
      <c r="F51" s="101"/>
      <c r="G51" s="67"/>
      <c r="H51" s="67"/>
      <c r="I51" s="67"/>
    </row>
    <row r="52" spans="1:9" ht="15" customHeight="1" x14ac:dyDescent="0.25">
      <c r="A52" t="str">
        <f t="shared" si="0"/>
        <v>MAPFRE45473</v>
      </c>
      <c r="B52" s="101" t="s">
        <v>13</v>
      </c>
      <c r="C52" s="102">
        <v>45473</v>
      </c>
      <c r="D52" s="104">
        <v>148108.88</v>
      </c>
      <c r="E52" s="104">
        <v>4657.04</v>
      </c>
      <c r="F52" s="101"/>
      <c r="G52" s="67"/>
      <c r="H52" s="67"/>
      <c r="I52" s="67"/>
    </row>
    <row r="53" spans="1:9" ht="15" customHeight="1" x14ac:dyDescent="0.25">
      <c r="A53" t="str">
        <f t="shared" si="0"/>
        <v>MAPFRE45504</v>
      </c>
      <c r="B53" s="101" t="s">
        <v>13</v>
      </c>
      <c r="C53" s="102">
        <v>45504</v>
      </c>
      <c r="D53" s="104">
        <v>148896.67000000001</v>
      </c>
      <c r="E53" s="104">
        <v>4657.04</v>
      </c>
      <c r="F53" s="101"/>
      <c r="G53" s="67"/>
      <c r="H53" s="67"/>
      <c r="I53" s="67"/>
    </row>
    <row r="54" spans="1:9" ht="15" customHeight="1" x14ac:dyDescent="0.25">
      <c r="A54" t="str">
        <f t="shared" si="0"/>
        <v>MUNDIAL45443</v>
      </c>
      <c r="B54" s="101" t="s">
        <v>14</v>
      </c>
      <c r="C54" s="102">
        <v>45443</v>
      </c>
      <c r="D54" s="104">
        <v>141501.29</v>
      </c>
      <c r="E54" s="104">
        <v>89167.25</v>
      </c>
      <c r="F54" s="101"/>
      <c r="G54" s="67"/>
      <c r="H54" s="67"/>
      <c r="I54" s="67"/>
    </row>
    <row r="55" spans="1:9" ht="15" customHeight="1" x14ac:dyDescent="0.25">
      <c r="A55" t="str">
        <f t="shared" si="0"/>
        <v>MUNDIAL45473</v>
      </c>
      <c r="B55" s="101" t="s">
        <v>14</v>
      </c>
      <c r="C55" s="102">
        <v>45473</v>
      </c>
      <c r="D55" s="104">
        <v>143387.23000000001</v>
      </c>
      <c r="E55" s="104">
        <v>90014.720000000001</v>
      </c>
      <c r="F55" s="101"/>
      <c r="G55" s="67"/>
      <c r="H55" s="67"/>
      <c r="I55" s="67"/>
    </row>
    <row r="56" spans="1:9" ht="15" customHeight="1" x14ac:dyDescent="0.25">
      <c r="A56" t="str">
        <f t="shared" si="0"/>
        <v>MUNDIAL45504</v>
      </c>
      <c r="B56" s="101" t="s">
        <v>14</v>
      </c>
      <c r="C56" s="102">
        <v>45504</v>
      </c>
      <c r="D56" s="104">
        <v>143075.47</v>
      </c>
      <c r="E56" s="104">
        <v>91760.77</v>
      </c>
      <c r="F56" s="101"/>
    </row>
    <row r="57" spans="1:9" ht="15" customHeight="1" x14ac:dyDescent="0.25">
      <c r="A57" t="str">
        <f t="shared" si="0"/>
        <v>NACIONAL45443</v>
      </c>
      <c r="B57" s="101" t="s">
        <v>15</v>
      </c>
      <c r="C57" s="102">
        <v>45443</v>
      </c>
      <c r="D57" s="104">
        <v>23658.639999999999</v>
      </c>
      <c r="E57" s="104">
        <v>5178.99</v>
      </c>
      <c r="F57" s="101"/>
    </row>
    <row r="58" spans="1:9" ht="15" customHeight="1" x14ac:dyDescent="0.25">
      <c r="A58" t="str">
        <f t="shared" si="0"/>
        <v>NACIONAL45473</v>
      </c>
      <c r="B58" s="101" t="s">
        <v>15</v>
      </c>
      <c r="C58" s="102">
        <v>45473</v>
      </c>
      <c r="D58" s="104">
        <v>21730.34</v>
      </c>
      <c r="E58" s="104">
        <v>5440.5</v>
      </c>
      <c r="F58" s="101"/>
    </row>
    <row r="59" spans="1:9" ht="15" customHeight="1" x14ac:dyDescent="0.25">
      <c r="A59" t="str">
        <f t="shared" si="0"/>
        <v>NACIONAL45504</v>
      </c>
      <c r="B59" s="101" t="s">
        <v>15</v>
      </c>
      <c r="C59" s="102">
        <v>45504</v>
      </c>
      <c r="D59" s="104">
        <v>17865.79</v>
      </c>
      <c r="E59" s="104">
        <v>6101.18</v>
      </c>
      <c r="F59" s="101"/>
    </row>
    <row r="60" spans="1:9" ht="15" customHeight="1" x14ac:dyDescent="0.25">
      <c r="A60" t="str">
        <f t="shared" si="0"/>
        <v>PREVISORA45443</v>
      </c>
      <c r="B60" s="101" t="s">
        <v>16</v>
      </c>
      <c r="C60" s="102">
        <v>45443</v>
      </c>
      <c r="D60" s="104">
        <v>336307.75</v>
      </c>
      <c r="E60" s="104">
        <v>163797.76000000001</v>
      </c>
      <c r="F60" s="101"/>
    </row>
    <row r="61" spans="1:9" ht="15" customHeight="1" x14ac:dyDescent="0.25">
      <c r="A61" t="str">
        <f t="shared" si="0"/>
        <v>PREVISORA45473</v>
      </c>
      <c r="B61" s="101" t="s">
        <v>16</v>
      </c>
      <c r="C61" s="102">
        <v>45473</v>
      </c>
      <c r="D61" s="104">
        <v>341617.76</v>
      </c>
      <c r="E61" s="104">
        <v>167933.32</v>
      </c>
      <c r="F61" s="101"/>
    </row>
    <row r="62" spans="1:9" ht="15" customHeight="1" x14ac:dyDescent="0.25">
      <c r="A62" t="str">
        <f t="shared" si="0"/>
        <v>PREVISORA45504</v>
      </c>
      <c r="B62" s="101" t="s">
        <v>16</v>
      </c>
      <c r="C62" s="102">
        <v>45504</v>
      </c>
      <c r="D62" s="104">
        <v>348151.18</v>
      </c>
      <c r="E62" s="104">
        <v>170803.14</v>
      </c>
      <c r="F62" s="101"/>
    </row>
    <row r="63" spans="1:9" ht="15" customHeight="1" x14ac:dyDescent="0.25">
      <c r="A63" t="str">
        <f t="shared" si="0"/>
        <v>SBS SEGUROS45443</v>
      </c>
      <c r="B63" s="101" t="s">
        <v>97</v>
      </c>
      <c r="C63" s="102">
        <v>45443</v>
      </c>
      <c r="D63" s="104">
        <v>128351.02</v>
      </c>
      <c r="E63" s="104">
        <v>44809.68</v>
      </c>
      <c r="F63" s="101"/>
    </row>
    <row r="64" spans="1:9" ht="15" customHeight="1" x14ac:dyDescent="0.25">
      <c r="A64" t="str">
        <f t="shared" si="0"/>
        <v>SBS SEGUROS45473</v>
      </c>
      <c r="B64" s="101" t="s">
        <v>97</v>
      </c>
      <c r="C64" s="102">
        <v>45473</v>
      </c>
      <c r="D64" s="104">
        <v>130697.37</v>
      </c>
      <c r="E64" s="104">
        <v>45303.72</v>
      </c>
      <c r="F64" s="101"/>
    </row>
    <row r="65" spans="1:6" ht="15" customHeight="1" x14ac:dyDescent="0.25">
      <c r="A65" t="str">
        <f t="shared" si="0"/>
        <v>SBS SEGUROS45504</v>
      </c>
      <c r="B65" s="101" t="s">
        <v>97</v>
      </c>
      <c r="C65" s="102">
        <v>45504</v>
      </c>
      <c r="D65" s="104">
        <v>131670.79</v>
      </c>
      <c r="E65" s="104">
        <v>45460.84</v>
      </c>
      <c r="F65" s="101"/>
    </row>
    <row r="66" spans="1:6" ht="15" customHeight="1" x14ac:dyDescent="0.25">
      <c r="A66" t="str">
        <f t="shared" si="0"/>
        <v>SEGUREXPO45443</v>
      </c>
      <c r="B66" s="101" t="s">
        <v>17</v>
      </c>
      <c r="C66" s="102">
        <v>45443</v>
      </c>
      <c r="D66" s="104">
        <v>5789.63</v>
      </c>
      <c r="E66" s="104">
        <v>5515.49</v>
      </c>
      <c r="F66" s="101"/>
    </row>
    <row r="67" spans="1:6" ht="15" customHeight="1" x14ac:dyDescent="0.25">
      <c r="A67" t="str">
        <f t="shared" si="0"/>
        <v>SEGUREXPO45473</v>
      </c>
      <c r="B67" s="101" t="s">
        <v>17</v>
      </c>
      <c r="C67" s="102">
        <v>45473</v>
      </c>
      <c r="D67" s="104">
        <v>5829.03</v>
      </c>
      <c r="E67" s="104">
        <v>5585.94</v>
      </c>
      <c r="F67" s="101"/>
    </row>
    <row r="68" spans="1:6" ht="15" customHeight="1" x14ac:dyDescent="0.25">
      <c r="A68" t="str">
        <f t="shared" si="0"/>
        <v>SEGUREXPO45504</v>
      </c>
      <c r="B68" s="101" t="s">
        <v>17</v>
      </c>
      <c r="C68" s="102">
        <v>45504</v>
      </c>
      <c r="D68" s="104">
        <v>5842.02</v>
      </c>
      <c r="E68" s="104">
        <v>5679.85</v>
      </c>
      <c r="F68" s="101"/>
    </row>
    <row r="69" spans="1:6" ht="15" customHeight="1" x14ac:dyDescent="0.25">
      <c r="A69" t="str">
        <f t="shared" si="0"/>
        <v>SOLIDARIA45443</v>
      </c>
      <c r="B69" s="101" t="s">
        <v>18</v>
      </c>
      <c r="C69" s="102">
        <v>45443</v>
      </c>
      <c r="D69" s="104">
        <v>80738.7</v>
      </c>
      <c r="E69" s="104">
        <v>45173.27</v>
      </c>
      <c r="F69" s="101"/>
    </row>
    <row r="70" spans="1:6" ht="15" customHeight="1" x14ac:dyDescent="0.25">
      <c r="A70" t="str">
        <f t="shared" si="0"/>
        <v>SOLIDARIA45473</v>
      </c>
      <c r="B70" s="101" t="s">
        <v>18</v>
      </c>
      <c r="C70" s="102">
        <v>45473</v>
      </c>
      <c r="D70" s="104">
        <v>81107.86</v>
      </c>
      <c r="E70" s="104">
        <v>43879.360000000001</v>
      </c>
      <c r="F70" s="101"/>
    </row>
    <row r="71" spans="1:6" ht="15" customHeight="1" x14ac:dyDescent="0.25">
      <c r="A71" t="str">
        <f t="shared" ref="A71:A80" si="1">+B71&amp;C71</f>
        <v>SOLIDARIA45504</v>
      </c>
      <c r="B71" s="101" t="s">
        <v>18</v>
      </c>
      <c r="C71" s="102">
        <v>45504</v>
      </c>
      <c r="D71" s="104">
        <v>81872.679999999993</v>
      </c>
      <c r="E71" s="104">
        <v>43189.87</v>
      </c>
      <c r="F71" s="101"/>
    </row>
    <row r="72" spans="1:6" ht="15" customHeight="1" x14ac:dyDescent="0.25">
      <c r="A72" t="str">
        <f t="shared" si="1"/>
        <v>SOLUNION45443</v>
      </c>
      <c r="B72" s="101" t="s">
        <v>19</v>
      </c>
      <c r="C72" s="102">
        <v>45443</v>
      </c>
      <c r="D72" s="104">
        <v>9170.83</v>
      </c>
      <c r="E72" s="104">
        <v>7246</v>
      </c>
      <c r="F72" s="101"/>
    </row>
    <row r="73" spans="1:6" ht="15" customHeight="1" x14ac:dyDescent="0.25">
      <c r="A73" t="str">
        <f t="shared" si="1"/>
        <v>SOLUNION45473</v>
      </c>
      <c r="B73" s="101" t="s">
        <v>19</v>
      </c>
      <c r="C73" s="102">
        <v>45473</v>
      </c>
      <c r="D73" s="104">
        <v>9179.5499999999993</v>
      </c>
      <c r="E73" s="104">
        <v>7381.98</v>
      </c>
      <c r="F73" s="101"/>
    </row>
    <row r="74" spans="1:6" ht="15" customHeight="1" x14ac:dyDescent="0.25">
      <c r="A74" t="str">
        <f t="shared" si="1"/>
        <v>SOLUNION45504</v>
      </c>
      <c r="B74" s="101" t="s">
        <v>19</v>
      </c>
      <c r="C74" s="102">
        <v>45504</v>
      </c>
      <c r="D74" s="104">
        <v>9080.34</v>
      </c>
      <c r="E74" s="104">
        <v>7384.15</v>
      </c>
      <c r="F74" s="101"/>
    </row>
    <row r="75" spans="1:6" ht="15" customHeight="1" x14ac:dyDescent="0.25">
      <c r="A75" t="str">
        <f t="shared" si="1"/>
        <v>SURAMERICANA45443</v>
      </c>
      <c r="B75" s="101" t="s">
        <v>20</v>
      </c>
      <c r="C75" s="102">
        <v>45443</v>
      </c>
      <c r="D75" s="104">
        <v>451190.22</v>
      </c>
      <c r="E75" s="104">
        <v>274596.87</v>
      </c>
      <c r="F75" s="101"/>
    </row>
    <row r="76" spans="1:6" ht="15" customHeight="1" x14ac:dyDescent="0.25">
      <c r="A76" t="str">
        <f t="shared" si="1"/>
        <v>SURAMERICANA45473</v>
      </c>
      <c r="B76" s="101" t="s">
        <v>20</v>
      </c>
      <c r="C76" s="102">
        <v>45473</v>
      </c>
      <c r="D76" s="104">
        <v>458432.71</v>
      </c>
      <c r="E76" s="104">
        <v>282073.81</v>
      </c>
      <c r="F76" s="101"/>
    </row>
    <row r="77" spans="1:6" ht="15" customHeight="1" x14ac:dyDescent="0.25">
      <c r="A77" t="str">
        <f t="shared" si="1"/>
        <v>SURAMERICANA45504</v>
      </c>
      <c r="B77" s="101" t="s">
        <v>20</v>
      </c>
      <c r="C77" s="102">
        <v>45504</v>
      </c>
      <c r="D77" s="104">
        <v>443778.38</v>
      </c>
      <c r="E77" s="104">
        <v>281683.12</v>
      </c>
      <c r="F77" s="101"/>
    </row>
    <row r="78" spans="1:6" ht="15" customHeight="1" x14ac:dyDescent="0.25">
      <c r="A78" t="str">
        <f t="shared" si="1"/>
        <v>ZURICH45443</v>
      </c>
      <c r="B78" s="101" t="s">
        <v>21</v>
      </c>
      <c r="C78" s="102">
        <v>45443</v>
      </c>
      <c r="D78" s="104">
        <v>54619.87</v>
      </c>
      <c r="E78" s="104">
        <v>23249.040000000001</v>
      </c>
    </row>
    <row r="79" spans="1:6" ht="15" customHeight="1" x14ac:dyDescent="0.25">
      <c r="A79" t="str">
        <f t="shared" si="1"/>
        <v>ZURICH45473</v>
      </c>
      <c r="B79" s="101" t="s">
        <v>21</v>
      </c>
      <c r="C79" s="102">
        <v>45473</v>
      </c>
      <c r="D79" s="104">
        <v>52200.68</v>
      </c>
      <c r="E79" s="104">
        <v>23426.39</v>
      </c>
    </row>
    <row r="80" spans="1:6" ht="15" customHeight="1" x14ac:dyDescent="0.25">
      <c r="A80" t="str">
        <f t="shared" si="1"/>
        <v>ZURICH45504</v>
      </c>
      <c r="B80" s="101" t="s">
        <v>21</v>
      </c>
      <c r="C80" s="102">
        <v>45504</v>
      </c>
      <c r="D80" s="104">
        <v>52217.36</v>
      </c>
      <c r="E80" s="104">
        <v>23000.04</v>
      </c>
    </row>
    <row r="81" spans="2:5" ht="15" customHeight="1" x14ac:dyDescent="0.25">
      <c r="B81" s="1"/>
      <c r="C81" s="34"/>
      <c r="D81" s="21"/>
      <c r="E81" s="21"/>
    </row>
    <row r="82" spans="2:5" ht="15" customHeight="1" x14ac:dyDescent="0.25">
      <c r="B82" s="1"/>
      <c r="C82" s="34"/>
      <c r="D82" s="21"/>
      <c r="E82" s="21"/>
    </row>
    <row r="83" spans="2:5" ht="15" customHeight="1" x14ac:dyDescent="0.25">
      <c r="B83" s="1"/>
      <c r="C83" s="34"/>
      <c r="D83" s="21"/>
      <c r="E83" s="21"/>
    </row>
    <row r="84" spans="2:5" x14ac:dyDescent="0.25">
      <c r="C84" s="34"/>
    </row>
    <row r="85" spans="2:5" x14ac:dyDescent="0.25">
      <c r="C85" s="34"/>
    </row>
    <row r="86" spans="2:5" x14ac:dyDescent="0.25">
      <c r="C86" s="34"/>
    </row>
    <row r="87" spans="2:5" x14ac:dyDescent="0.25">
      <c r="C87" s="34"/>
    </row>
    <row r="88" spans="2:5" x14ac:dyDescent="0.25">
      <c r="C88" s="34"/>
    </row>
    <row r="89" spans="2:5" x14ac:dyDescent="0.25">
      <c r="C89" s="34"/>
    </row>
    <row r="90" spans="2:5" x14ac:dyDescent="0.25">
      <c r="C90" s="34"/>
    </row>
    <row r="91" spans="2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57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45504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36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37</v>
      </c>
      <c r="B5" s="105" t="s">
        <v>57</v>
      </c>
      <c r="C5" s="119"/>
      <c r="D5" s="119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0" t="s">
        <v>47</v>
      </c>
      <c r="C6" s="121"/>
      <c r="D6" s="122" t="s">
        <v>48</v>
      </c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24">
        <f>+IFERROR(VLOOKUP($A7&amp;$C$3,BaseRS_GEN!$A$3:$G$863,4,0),"N.A.")</f>
        <v>31909.99</v>
      </c>
      <c r="C7" s="125"/>
      <c r="D7" s="128">
        <f>+IFERROR(VLOOKUP($A7&amp;$C$3,BaseRS_GEN!$A$3:$G$863,5,0),"N.A.")</f>
        <v>8661.31</v>
      </c>
      <c r="E7" s="129"/>
    </row>
    <row r="8" spans="1:16" ht="24.75" customHeight="1" x14ac:dyDescent="0.2">
      <c r="A8" s="14" t="s">
        <v>94</v>
      </c>
      <c r="B8" s="126">
        <f>+IFERROR(VLOOKUP($A8&amp;$C$3,BaseRS_GEN!$A$3:$G$863,4,0),"N.A.")</f>
        <v>182072.77</v>
      </c>
      <c r="C8" s="127"/>
      <c r="D8" s="130">
        <f>+IFERROR(VLOOKUP($A8&amp;$C$3,BaseRS_GEN!$A$3:$G$863,5,0),"N.A.")</f>
        <v>111609.97</v>
      </c>
      <c r="E8" s="131"/>
    </row>
    <row r="9" spans="1:16" ht="24.75" customHeight="1" x14ac:dyDescent="0.2">
      <c r="A9" s="14" t="s">
        <v>2</v>
      </c>
      <c r="B9" s="126">
        <f>+IFERROR(VLOOKUP($A9&amp;$C$3,BaseRS_GEN!$A$3:$G$863,4,0),"N.A.")</f>
        <v>258610.51</v>
      </c>
      <c r="C9" s="127"/>
      <c r="D9" s="130">
        <f>+IFERROR(VLOOKUP($A9&amp;$C$3,BaseRS_GEN!$A$3:$G$863,5,0),"N.A.")</f>
        <v>158421.38</v>
      </c>
      <c r="E9" s="131"/>
    </row>
    <row r="10" spans="1:16" ht="24.75" customHeight="1" x14ac:dyDescent="0.2">
      <c r="A10" s="14" t="s">
        <v>3</v>
      </c>
      <c r="B10" s="126">
        <f>+IFERROR(VLOOKUP($A10&amp;$C$3,BaseRS_GEN!$A$3:$G$863,4,0),"N.A.")</f>
        <v>28631.72</v>
      </c>
      <c r="C10" s="127"/>
      <c r="D10" s="130">
        <f>+IFERROR(VLOOKUP($A10&amp;$C$3,BaseRS_GEN!$A$3:$G$863,5,0),"N.A.")</f>
        <v>12926.82</v>
      </c>
      <c r="E10" s="131"/>
    </row>
    <row r="11" spans="1:16" ht="24.75" customHeight="1" x14ac:dyDescent="0.2">
      <c r="A11" s="14" t="s">
        <v>4</v>
      </c>
      <c r="B11" s="126">
        <f>+IFERROR(VLOOKUP($A11&amp;$C$3,BaseRS_GEN!$A$3:$G$863,4,0),"N.A.")</f>
        <v>12139.97</v>
      </c>
      <c r="C11" s="127"/>
      <c r="D11" s="130">
        <f>+IFERROR(VLOOKUP($A11&amp;$C$3,BaseRS_GEN!$A$3:$G$863,5,0),"N.A.")</f>
        <v>1979.29</v>
      </c>
      <c r="E11" s="131"/>
    </row>
    <row r="12" spans="1:16" ht="24.75" customHeight="1" x14ac:dyDescent="0.2">
      <c r="A12" s="14" t="s">
        <v>5</v>
      </c>
      <c r="B12" s="126">
        <f>+IFERROR(VLOOKUP($A12&amp;$C$3,BaseRS_GEN!$A$3:$G$863,4,0),"N.A.")</f>
        <v>234703.98</v>
      </c>
      <c r="C12" s="127"/>
      <c r="D12" s="130">
        <f>+IFERROR(VLOOKUP($A12&amp;$C$3,BaseRS_GEN!$A$3:$G$863,5,0),"N.A.")</f>
        <v>157625.26</v>
      </c>
      <c r="E12" s="131"/>
    </row>
    <row r="13" spans="1:16" ht="24.75" customHeight="1" x14ac:dyDescent="0.2">
      <c r="A13" s="14" t="s">
        <v>6</v>
      </c>
      <c r="B13" s="126">
        <f>+IFERROR(VLOOKUP($A13&amp;$C$3,BaseRS_GEN!$A$3:$G$863,4,0),"N.A.")</f>
        <v>230204.07</v>
      </c>
      <c r="C13" s="127"/>
      <c r="D13" s="130">
        <f>+IFERROR(VLOOKUP($A13&amp;$C$3,BaseRS_GEN!$A$3:$G$863,5,0),"N.A.")</f>
        <v>75758.539999999994</v>
      </c>
      <c r="E13" s="131"/>
    </row>
    <row r="14" spans="1:16" ht="24.75" customHeight="1" x14ac:dyDescent="0.2">
      <c r="A14" s="14" t="s">
        <v>7</v>
      </c>
      <c r="B14" s="126">
        <f>+IFERROR(VLOOKUP($A14&amp;$C$3,BaseRS_GEN!$A$3:$G$863,4,0),"N.A.")</f>
        <v>69849.25</v>
      </c>
      <c r="C14" s="127"/>
      <c r="D14" s="130">
        <f>+IFERROR(VLOOKUP($A14&amp;$C$3,BaseRS_GEN!$A$3:$G$863,5,0),"N.A.")</f>
        <v>34128.230000000003</v>
      </c>
      <c r="E14" s="131"/>
    </row>
    <row r="15" spans="1:16" ht="24.75" customHeight="1" x14ac:dyDescent="0.2">
      <c r="A15" s="14" t="s">
        <v>95</v>
      </c>
      <c r="B15" s="126">
        <f>+IFERROR(VLOOKUP($A15&amp;$C$3,BaseRS_GEN!$A$3:$G$863,4,0),"N.A.")</f>
        <v>1881.57</v>
      </c>
      <c r="C15" s="127"/>
      <c r="D15" s="130">
        <f>+IFERROR(VLOOKUP($A15&amp;$C$3,BaseRS_GEN!$A$3:$G$863,5,0),"N.A.")</f>
        <v>1769.68</v>
      </c>
      <c r="E15" s="131"/>
    </row>
    <row r="16" spans="1:16" ht="24.75" customHeight="1" x14ac:dyDescent="0.2">
      <c r="A16" s="14" t="s">
        <v>115</v>
      </c>
      <c r="B16" s="126">
        <f>+IFERROR(VLOOKUP($A16&amp;$C$3,BaseRS_GEN!$A$3:$G$863,4,0),"N.A.")</f>
        <v>6577.66</v>
      </c>
      <c r="C16" s="127"/>
      <c r="D16" s="130">
        <f>+IFERROR(VLOOKUP($A16&amp;$C$3,BaseRS_GEN!$A$3:$G$863,5,0),"N.A.")</f>
        <v>324.55</v>
      </c>
      <c r="E16" s="131"/>
    </row>
    <row r="17" spans="1:5" ht="24.75" customHeight="1" x14ac:dyDescent="0.2">
      <c r="A17" s="14" t="s">
        <v>8</v>
      </c>
      <c r="B17" s="126">
        <f>+IFERROR(VLOOKUP($A17&amp;$C$3,BaseRS_GEN!$A$3:$G$863,4,0),"N.A.")</f>
        <v>21819.02</v>
      </c>
      <c r="C17" s="127"/>
      <c r="D17" s="130">
        <f>+IFERROR(VLOOKUP($A17&amp;$C$3,BaseRS_GEN!$A$3:$G$863,5,0),"N.A.")</f>
        <v>10437.17</v>
      </c>
      <c r="E17" s="131"/>
    </row>
    <row r="18" spans="1:5" ht="24.75" customHeight="1" x14ac:dyDescent="0.2">
      <c r="A18" s="14" t="s">
        <v>9</v>
      </c>
      <c r="B18" s="126">
        <f>+IFERROR(VLOOKUP($A18&amp;$C$3,BaseRS_GEN!$A$3:$G$863,4,0),"N.A.")</f>
        <v>48443.22</v>
      </c>
      <c r="C18" s="127"/>
      <c r="D18" s="130">
        <f>+IFERROR(VLOOKUP($A18&amp;$C$3,BaseRS_GEN!$A$3:$G$863,5,0),"N.A.")</f>
        <v>46858.02</v>
      </c>
      <c r="E18" s="131"/>
    </row>
    <row r="19" spans="1:5" ht="24.75" customHeight="1" x14ac:dyDescent="0.2">
      <c r="A19" s="14" t="s">
        <v>10</v>
      </c>
      <c r="B19" s="126">
        <f>+IFERROR(VLOOKUP($A19&amp;$C$3,BaseRS_GEN!$A$3:$G$863,4,0),"N.A.")</f>
        <v>183788.45</v>
      </c>
      <c r="C19" s="127"/>
      <c r="D19" s="130">
        <f>+IFERROR(VLOOKUP($A19&amp;$C$3,BaseRS_GEN!$A$3:$G$863,5,0),"N.A.")</f>
        <v>188306.31</v>
      </c>
      <c r="E19" s="131"/>
    </row>
    <row r="20" spans="1:5" ht="24.75" customHeight="1" x14ac:dyDescent="0.2">
      <c r="A20" s="14" t="s">
        <v>99</v>
      </c>
      <c r="B20" s="126">
        <f>+IFERROR(VLOOKUP($A20&amp;$C$3,BaseRS_GEN!$A$3:$G$863,4,0),"N.A.")</f>
        <v>46752.6</v>
      </c>
      <c r="C20" s="127"/>
      <c r="D20" s="130">
        <f>+IFERROR(VLOOKUP($A20&amp;$C$3,BaseRS_GEN!$A$3:$G$863,5,0),"N.A.")</f>
        <v>38185.910000000003</v>
      </c>
      <c r="E20" s="131"/>
    </row>
    <row r="21" spans="1:5" ht="24.75" customHeight="1" x14ac:dyDescent="0.2">
      <c r="A21" s="14" t="s">
        <v>11</v>
      </c>
      <c r="B21" s="126">
        <f>+IFERROR(VLOOKUP($A21&amp;$C$3,BaseRS_GEN!$A$3:$G$863,4,0),"N.A.")</f>
        <v>4138.3</v>
      </c>
      <c r="C21" s="127"/>
      <c r="D21" s="130">
        <f>+IFERROR(VLOOKUP($A21&amp;$C$3,BaseRS_GEN!$A$3:$G$863,5,0),"N.A.")</f>
        <v>585.19000000000005</v>
      </c>
      <c r="E21" s="131"/>
    </row>
    <row r="22" spans="1:5" ht="24.75" customHeight="1" x14ac:dyDescent="0.2">
      <c r="A22" s="14" t="s">
        <v>12</v>
      </c>
      <c r="B22" s="126">
        <f>+IFERROR(VLOOKUP($A22&amp;$C$3,BaseRS_GEN!$A$3:$G$863,4,0),"N.A.")</f>
        <v>159986.48000000001</v>
      </c>
      <c r="C22" s="127"/>
      <c r="D22" s="130">
        <f>+IFERROR(VLOOKUP($A22&amp;$C$3,BaseRS_GEN!$A$3:$G$863,5,0),"N.A.")</f>
        <v>120187.68</v>
      </c>
      <c r="E22" s="131"/>
    </row>
    <row r="23" spans="1:5" ht="24.75" customHeight="1" x14ac:dyDescent="0.2">
      <c r="A23" s="14" t="s">
        <v>13</v>
      </c>
      <c r="B23" s="126">
        <f>+IFERROR(VLOOKUP($A23&amp;$C$3,BaseRS_GEN!$A$3:$G$863,4,0),"N.A.")</f>
        <v>148896.67000000001</v>
      </c>
      <c r="C23" s="127"/>
      <c r="D23" s="130">
        <f>+IFERROR(VLOOKUP($A23&amp;$C$3,BaseRS_GEN!$A$3:$G$863,5,0),"N.A.")</f>
        <v>4657.04</v>
      </c>
      <c r="E23" s="131"/>
    </row>
    <row r="24" spans="1:5" ht="24.75" customHeight="1" x14ac:dyDescent="0.2">
      <c r="A24" s="14" t="s">
        <v>14</v>
      </c>
      <c r="B24" s="126">
        <f>+IFERROR(VLOOKUP($A24&amp;$C$3,BaseRS_GEN!$A$3:$G$863,4,0),"N.A.")</f>
        <v>143075.47</v>
      </c>
      <c r="C24" s="127"/>
      <c r="D24" s="130">
        <f>+IFERROR(VLOOKUP($A24&amp;$C$3,BaseRS_GEN!$A$3:$G$863,5,0),"N.A.")</f>
        <v>91760.77</v>
      </c>
      <c r="E24" s="131"/>
    </row>
    <row r="25" spans="1:5" ht="24.75" customHeight="1" x14ac:dyDescent="0.2">
      <c r="A25" s="14" t="s">
        <v>15</v>
      </c>
      <c r="B25" s="126">
        <f>+IFERROR(VLOOKUP($A25&amp;$C$3,BaseRS_GEN!$A$3:$G$863,4,0),"N.A.")</f>
        <v>17865.79</v>
      </c>
      <c r="C25" s="127"/>
      <c r="D25" s="130">
        <f>+IFERROR(VLOOKUP($A25&amp;$C$3,BaseRS_GEN!$A$3:$G$863,5,0),"N.A.")</f>
        <v>6101.18</v>
      </c>
      <c r="E25" s="131"/>
    </row>
    <row r="26" spans="1:5" ht="24.75" customHeight="1" x14ac:dyDescent="0.2">
      <c r="A26" s="14" t="s">
        <v>16</v>
      </c>
      <c r="B26" s="126">
        <f>+IFERROR(VLOOKUP($A26&amp;$C$3,BaseRS_GEN!$A$3:$G$863,4,0),"N.A.")</f>
        <v>348151.18</v>
      </c>
      <c r="C26" s="127"/>
      <c r="D26" s="130">
        <f>+IFERROR(VLOOKUP($A26&amp;$C$3,BaseRS_GEN!$A$3:$G$863,5,0),"N.A.")</f>
        <v>170803.14</v>
      </c>
      <c r="E26" s="131"/>
    </row>
    <row r="27" spans="1:5" ht="24.75" customHeight="1" x14ac:dyDescent="0.2">
      <c r="A27" s="14" t="s">
        <v>97</v>
      </c>
      <c r="B27" s="126">
        <f>+IFERROR(VLOOKUP($A27&amp;$C$3,BaseRS_GEN!$A$3:$G$863,4,0),"N.A.")</f>
        <v>131670.79</v>
      </c>
      <c r="C27" s="127"/>
      <c r="D27" s="130">
        <f>+IFERROR(VLOOKUP($A27&amp;$C$3,BaseRS_GEN!$A$3:$G$863,5,0),"N.A.")</f>
        <v>45460.84</v>
      </c>
      <c r="E27" s="131"/>
    </row>
    <row r="28" spans="1:5" ht="24.75" customHeight="1" x14ac:dyDescent="0.2">
      <c r="A28" s="14" t="s">
        <v>17</v>
      </c>
      <c r="B28" s="126">
        <f>+IFERROR(VLOOKUP($A28&amp;$C$3,BaseRS_GEN!$A$3:$G$863,4,0),"N.A.")</f>
        <v>5842.02</v>
      </c>
      <c r="C28" s="127"/>
      <c r="D28" s="130">
        <f>+IFERROR(VLOOKUP($A28&amp;$C$3,BaseRS_GEN!$A$3:$G$863,5,0),"N.A.")</f>
        <v>5679.85</v>
      </c>
      <c r="E28" s="131"/>
    </row>
    <row r="29" spans="1:5" ht="24.75" customHeight="1" x14ac:dyDescent="0.2">
      <c r="A29" s="14" t="s">
        <v>18</v>
      </c>
      <c r="B29" s="126">
        <f>+IFERROR(VLOOKUP($A29&amp;$C$3,BaseRS_GEN!$A$3:$G$863,4,0),"N.A.")</f>
        <v>81872.679999999993</v>
      </c>
      <c r="C29" s="127"/>
      <c r="D29" s="130">
        <f>+IFERROR(VLOOKUP($A29&amp;$C$3,BaseRS_GEN!$A$3:$G$863,5,0),"N.A.")</f>
        <v>43189.87</v>
      </c>
      <c r="E29" s="131"/>
    </row>
    <row r="30" spans="1:5" ht="24.75" customHeight="1" x14ac:dyDescent="0.2">
      <c r="A30" s="14" t="s">
        <v>19</v>
      </c>
      <c r="B30" s="126">
        <f>+IFERROR(VLOOKUP($A30&amp;$C$3,BaseRS_GEN!$A$3:$G$863,4,0),"N.A.")</f>
        <v>9080.34</v>
      </c>
      <c r="C30" s="127"/>
      <c r="D30" s="130">
        <f>+IFERROR(VLOOKUP($A30&amp;$C$3,BaseRS_GEN!$A$3:$G$863,5,0),"N.A.")</f>
        <v>7384.15</v>
      </c>
      <c r="E30" s="131"/>
    </row>
    <row r="31" spans="1:5" ht="24.75" customHeight="1" x14ac:dyDescent="0.2">
      <c r="A31" s="14" t="s">
        <v>20</v>
      </c>
      <c r="B31" s="126">
        <f>+IFERROR(VLOOKUP($A31&amp;$C$3,BaseRS_GEN!$A$3:$G$863,4,0),"N.A.")</f>
        <v>443778.38</v>
      </c>
      <c r="C31" s="127"/>
      <c r="D31" s="130">
        <f>+IFERROR(VLOOKUP($A31&amp;$C$3,BaseRS_GEN!$A$3:$G$863,5,0),"N.A.")</f>
        <v>281683.12</v>
      </c>
      <c r="E31" s="131"/>
    </row>
    <row r="32" spans="1:5" s="27" customFormat="1" ht="24.75" customHeight="1" thickBot="1" x14ac:dyDescent="0.25">
      <c r="A32" s="15" t="s">
        <v>21</v>
      </c>
      <c r="B32" s="132">
        <f>+IFERROR(VLOOKUP($A32&amp;$C$3,BaseRS_GEN!$A$3:$G$863,4,0),"N.A.")</f>
        <v>52217.36</v>
      </c>
      <c r="C32" s="133"/>
      <c r="D32" s="130">
        <f>+IFERROR(VLOOKUP($A32&amp;$C$3,BaseRS_GEN!$A$3:$G$863,5,0),"N.A.")</f>
        <v>23000.04</v>
      </c>
      <c r="E32" s="131"/>
    </row>
    <row r="33" spans="1:5" s="27" customFormat="1" ht="15" thickTop="1" x14ac:dyDescent="0.2">
      <c r="D33" s="32"/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p3yrYJFVxw2B9gHA4ZSe1uA/bUYZcA5BEicq+H1qNpISoFjJQg2ykh08BdZBimW/DHVsK/Iow+Sgnfr44c0lGQ==" saltValue="Hwh0pY/50vhi2LGQNAGH8A==" spinCount="100000" sheet="1" objects="1" scenarios="1"/>
  <sortState xmlns:xlrd2="http://schemas.microsoft.com/office/spreadsheetml/2017/richdata2" ref="A7:A32">
    <sortCondition ref="A7:A32"/>
  </sortState>
  <mergeCells count="60">
    <mergeCell ref="D32:E32"/>
    <mergeCell ref="D25:E25"/>
    <mergeCell ref="D26:E26"/>
    <mergeCell ref="D27:E27"/>
    <mergeCell ref="D28:E28"/>
    <mergeCell ref="D29:E29"/>
    <mergeCell ref="D30:E30"/>
    <mergeCell ref="D31:E31"/>
    <mergeCell ref="D12:E12"/>
    <mergeCell ref="D11:E11"/>
    <mergeCell ref="D10:E10"/>
    <mergeCell ref="D8:E8"/>
    <mergeCell ref="D24:E24"/>
    <mergeCell ref="D23:E23"/>
    <mergeCell ref="D22:E22"/>
    <mergeCell ref="D21:E21"/>
    <mergeCell ref="D20:E20"/>
    <mergeCell ref="D19:E19"/>
    <mergeCell ref="D18:E18"/>
    <mergeCell ref="D15:E15"/>
    <mergeCell ref="D14:E14"/>
    <mergeCell ref="D13:E13"/>
    <mergeCell ref="D17:E17"/>
    <mergeCell ref="D16:E16"/>
    <mergeCell ref="B12:C12"/>
    <mergeCell ref="B13:C13"/>
    <mergeCell ref="B14:C14"/>
    <mergeCell ref="B15:C15"/>
    <mergeCell ref="B18:C18"/>
    <mergeCell ref="B17:C17"/>
    <mergeCell ref="B16:C16"/>
    <mergeCell ref="B19:C19"/>
    <mergeCell ref="B20:C20"/>
    <mergeCell ref="B21:C21"/>
    <mergeCell ref="B22:C22"/>
    <mergeCell ref="B23:C23"/>
    <mergeCell ref="B32:C32"/>
    <mergeCell ref="B24:C24"/>
    <mergeCell ref="B25:C25"/>
    <mergeCell ref="B26:C26"/>
    <mergeCell ref="B27:C27"/>
    <mergeCell ref="B28:C28"/>
    <mergeCell ref="B29:C29"/>
    <mergeCell ref="B30:C30"/>
    <mergeCell ref="B31:C31"/>
    <mergeCell ref="B7:C7"/>
    <mergeCell ref="C3:D3"/>
    <mergeCell ref="B8:C8"/>
    <mergeCell ref="B10:C10"/>
    <mergeCell ref="B11:C11"/>
    <mergeCell ref="D7:E7"/>
    <mergeCell ref="D9:E9"/>
    <mergeCell ref="B9:C9"/>
    <mergeCell ref="B1:E1"/>
    <mergeCell ref="B2:E2"/>
    <mergeCell ref="A5:A6"/>
    <mergeCell ref="B5:E5"/>
    <mergeCell ref="B4:E4"/>
    <mergeCell ref="B6:C6"/>
    <mergeCell ref="D6:E6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2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67</v>
      </c>
      <c r="E1" s="1" t="s">
        <v>49</v>
      </c>
      <c r="F1" s="1"/>
      <c r="G1" s="1"/>
      <c r="H1" s="1" t="s">
        <v>46</v>
      </c>
      <c r="I1" s="1"/>
    </row>
    <row r="2" spans="1:9" ht="15" customHeight="1" x14ac:dyDescent="0.25">
      <c r="B2" s="1"/>
      <c r="C2" s="1"/>
      <c r="D2" s="1" t="s">
        <v>68</v>
      </c>
      <c r="E2" s="1" t="s">
        <v>47</v>
      </c>
      <c r="F2" s="1" t="s">
        <v>48</v>
      </c>
      <c r="G2" s="1" t="s">
        <v>68</v>
      </c>
      <c r="H2" s="1" t="s">
        <v>47</v>
      </c>
      <c r="I2" s="1" t="s">
        <v>48</v>
      </c>
    </row>
    <row r="3" spans="1:9" ht="15" customHeight="1" x14ac:dyDescent="0.25">
      <c r="A3" t="str">
        <f>+B3&amp;C3</f>
        <v>ALFA VIDA45443</v>
      </c>
      <c r="B3" s="101" t="s">
        <v>22</v>
      </c>
      <c r="C3" s="102">
        <v>45443</v>
      </c>
      <c r="D3" s="104">
        <v>1334878.8400000001</v>
      </c>
      <c r="E3" s="104">
        <v>3013.75</v>
      </c>
      <c r="F3" s="104">
        <v>1868.8</v>
      </c>
      <c r="G3" s="104">
        <v>3966.22</v>
      </c>
      <c r="H3" s="104">
        <v>82524.160000000003</v>
      </c>
      <c r="I3" s="104">
        <v>49691.99</v>
      </c>
    </row>
    <row r="4" spans="1:9" ht="15" customHeight="1" x14ac:dyDescent="0.25">
      <c r="A4" t="str">
        <f t="shared" ref="A4:A62" si="0">+B4&amp;C4</f>
        <v>ALFA VIDA45473</v>
      </c>
      <c r="B4" s="101" t="s">
        <v>22</v>
      </c>
      <c r="C4" s="102">
        <v>45473</v>
      </c>
      <c r="D4" s="104">
        <v>1353712.07</v>
      </c>
      <c r="E4" s="104">
        <v>3000.1</v>
      </c>
      <c r="F4" s="104">
        <v>1921.9</v>
      </c>
      <c r="G4" s="104">
        <v>3977.41</v>
      </c>
      <c r="H4" s="104">
        <v>82896.42</v>
      </c>
      <c r="I4" s="104">
        <v>48826.38</v>
      </c>
    </row>
    <row r="5" spans="1:9" ht="15" customHeight="1" x14ac:dyDescent="0.25">
      <c r="A5" t="str">
        <f t="shared" si="0"/>
        <v>ALFA VIDA45504</v>
      </c>
      <c r="B5" s="101" t="s">
        <v>22</v>
      </c>
      <c r="C5" s="102">
        <v>45504</v>
      </c>
      <c r="D5" s="104">
        <v>1371025.75</v>
      </c>
      <c r="E5" s="104">
        <v>3089.91</v>
      </c>
      <c r="F5" s="104">
        <v>2052.89</v>
      </c>
      <c r="G5" s="104">
        <v>4001.36</v>
      </c>
      <c r="H5" s="104">
        <v>83227.460000000006</v>
      </c>
      <c r="I5" s="104">
        <v>47223.22</v>
      </c>
    </row>
    <row r="6" spans="1:9" ht="15" customHeight="1" x14ac:dyDescent="0.25">
      <c r="A6" t="str">
        <f t="shared" si="0"/>
        <v>ALLIANZ VIDA45443</v>
      </c>
      <c r="B6" s="101" t="s">
        <v>96</v>
      </c>
      <c r="C6" s="102">
        <v>45443</v>
      </c>
      <c r="D6" s="104">
        <v>62078.720000000001</v>
      </c>
      <c r="E6" s="104">
        <v>0</v>
      </c>
      <c r="F6" s="104">
        <v>1701.02</v>
      </c>
      <c r="G6" s="104">
        <v>6807.72</v>
      </c>
      <c r="H6" s="104">
        <v>101892.31</v>
      </c>
      <c r="I6" s="104">
        <v>96063.44</v>
      </c>
    </row>
    <row r="7" spans="1:9" ht="15" customHeight="1" x14ac:dyDescent="0.25">
      <c r="A7" t="str">
        <f t="shared" si="0"/>
        <v>ALLIANZ VIDA45473</v>
      </c>
      <c r="B7" s="101" t="s">
        <v>96</v>
      </c>
      <c r="C7" s="102">
        <v>45473</v>
      </c>
      <c r="D7" s="104">
        <v>61790.5</v>
      </c>
      <c r="E7" s="104">
        <v>0</v>
      </c>
      <c r="F7" s="104">
        <v>1714.57</v>
      </c>
      <c r="G7" s="104">
        <v>6802.84</v>
      </c>
      <c r="H7" s="104">
        <v>102527.03</v>
      </c>
      <c r="I7" s="104">
        <v>96589.11</v>
      </c>
    </row>
    <row r="8" spans="1:9" ht="15" customHeight="1" x14ac:dyDescent="0.25">
      <c r="A8" t="str">
        <f t="shared" si="0"/>
        <v>ALLIANZ VIDA45504</v>
      </c>
      <c r="B8" s="101" t="s">
        <v>96</v>
      </c>
      <c r="C8" s="102">
        <v>45504</v>
      </c>
      <c r="D8" s="104">
        <v>62418.09</v>
      </c>
      <c r="E8" s="104">
        <v>0</v>
      </c>
      <c r="F8" s="104">
        <v>1715.59</v>
      </c>
      <c r="G8" s="104">
        <v>6825.12</v>
      </c>
      <c r="H8" s="104">
        <v>103330.35</v>
      </c>
      <c r="I8" s="104">
        <v>96634.4</v>
      </c>
    </row>
    <row r="9" spans="1:9" ht="15" customHeight="1" x14ac:dyDescent="0.25">
      <c r="A9" t="str">
        <f t="shared" si="0"/>
        <v>ASULADO45443</v>
      </c>
      <c r="B9" s="101" t="s">
        <v>114</v>
      </c>
      <c r="C9" s="102">
        <v>45443</v>
      </c>
      <c r="D9" s="104">
        <v>455538.44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</row>
    <row r="10" spans="1:9" ht="15" customHeight="1" x14ac:dyDescent="0.25">
      <c r="A10" t="str">
        <f t="shared" si="0"/>
        <v>ASULADO45473</v>
      </c>
      <c r="B10" s="101" t="s">
        <v>114</v>
      </c>
      <c r="C10" s="102">
        <v>45473</v>
      </c>
      <c r="D10" s="104">
        <v>469797.31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1:9" ht="15" customHeight="1" x14ac:dyDescent="0.25">
      <c r="A11" t="str">
        <f t="shared" si="0"/>
        <v>ASULADO45504</v>
      </c>
      <c r="B11" s="101" t="s">
        <v>114</v>
      </c>
      <c r="C11" s="102">
        <v>45504</v>
      </c>
      <c r="D11" s="104">
        <v>486000.49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</row>
    <row r="12" spans="1:9" ht="15" customHeight="1" x14ac:dyDescent="0.25">
      <c r="A12" t="str">
        <f t="shared" si="0"/>
        <v>AURORA VIDA45443</v>
      </c>
      <c r="B12" s="101" t="s">
        <v>23</v>
      </c>
      <c r="C12" s="102">
        <v>45443</v>
      </c>
      <c r="D12" s="104">
        <v>29.22</v>
      </c>
      <c r="E12" s="104">
        <v>108.17</v>
      </c>
      <c r="F12" s="104">
        <v>0</v>
      </c>
      <c r="G12" s="104">
        <v>630.04999999999995</v>
      </c>
      <c r="H12" s="104">
        <v>2338.66</v>
      </c>
      <c r="I12" s="104">
        <v>789.32</v>
      </c>
    </row>
    <row r="13" spans="1:9" ht="15" customHeight="1" x14ac:dyDescent="0.25">
      <c r="A13" t="str">
        <f t="shared" si="0"/>
        <v>AURORA VIDA45473</v>
      </c>
      <c r="B13" s="101" t="s">
        <v>23</v>
      </c>
      <c r="C13" s="102">
        <v>45473</v>
      </c>
      <c r="D13" s="104">
        <v>29.28</v>
      </c>
      <c r="E13" s="104">
        <v>129.56</v>
      </c>
      <c r="F13" s="104">
        <v>0</v>
      </c>
      <c r="G13" s="104">
        <v>630.72</v>
      </c>
      <c r="H13" s="104">
        <v>2319.2399999999998</v>
      </c>
      <c r="I13" s="104">
        <v>764.71</v>
      </c>
    </row>
    <row r="14" spans="1:9" ht="15" customHeight="1" x14ac:dyDescent="0.25">
      <c r="A14" t="str">
        <f t="shared" si="0"/>
        <v>AURORA VIDA45504</v>
      </c>
      <c r="B14" s="101" t="s">
        <v>23</v>
      </c>
      <c r="C14" s="102">
        <v>45504</v>
      </c>
      <c r="D14" s="104">
        <v>29.28</v>
      </c>
      <c r="E14" s="104">
        <v>143.74</v>
      </c>
      <c r="F14" s="104">
        <v>0</v>
      </c>
      <c r="G14" s="104">
        <v>632.45000000000005</v>
      </c>
      <c r="H14" s="104">
        <v>2345.75</v>
      </c>
      <c r="I14" s="104">
        <v>767.09</v>
      </c>
    </row>
    <row r="15" spans="1:9" ht="15" customHeight="1" x14ac:dyDescent="0.25">
      <c r="A15" t="str">
        <f t="shared" si="0"/>
        <v>AXA COLPATRIA VIDA45443</v>
      </c>
      <c r="B15" s="101" t="s">
        <v>24</v>
      </c>
      <c r="C15" s="102">
        <v>45443</v>
      </c>
      <c r="D15" s="104">
        <v>23549.61</v>
      </c>
      <c r="E15" s="104">
        <v>116976.14</v>
      </c>
      <c r="F15" s="104">
        <v>81328.259999999995</v>
      </c>
      <c r="G15" s="104">
        <v>70673.88</v>
      </c>
      <c r="H15" s="104">
        <v>39224.18</v>
      </c>
      <c r="I15" s="104">
        <v>11559.79</v>
      </c>
    </row>
    <row r="16" spans="1:9" ht="15" customHeight="1" x14ac:dyDescent="0.25">
      <c r="A16" t="str">
        <f t="shared" si="0"/>
        <v>AXA COLPATRIA VIDA45473</v>
      </c>
      <c r="B16" s="101" t="s">
        <v>24</v>
      </c>
      <c r="C16" s="102">
        <v>45473</v>
      </c>
      <c r="D16" s="104">
        <v>23443.54</v>
      </c>
      <c r="E16" s="104">
        <v>118336.84</v>
      </c>
      <c r="F16" s="104">
        <v>82903.02</v>
      </c>
      <c r="G16" s="104">
        <v>71207.5</v>
      </c>
      <c r="H16" s="104">
        <v>40014.800000000003</v>
      </c>
      <c r="I16" s="104">
        <v>11840.81</v>
      </c>
    </row>
    <row r="17" spans="1:9" ht="15" customHeight="1" x14ac:dyDescent="0.25">
      <c r="A17" t="str">
        <f t="shared" si="0"/>
        <v>AXA COLPATRIA VIDA45504</v>
      </c>
      <c r="B17" s="101" t="s">
        <v>24</v>
      </c>
      <c r="C17" s="102">
        <v>45504</v>
      </c>
      <c r="D17" s="104">
        <v>23465.360000000001</v>
      </c>
      <c r="E17" s="104">
        <v>119840.88</v>
      </c>
      <c r="F17" s="104">
        <v>84542.66</v>
      </c>
      <c r="G17" s="104">
        <v>71756.710000000006</v>
      </c>
      <c r="H17" s="104">
        <v>41045.97</v>
      </c>
      <c r="I17" s="104">
        <v>12504.06</v>
      </c>
    </row>
    <row r="18" spans="1:9" ht="15" customHeight="1" x14ac:dyDescent="0.25">
      <c r="A18" t="str">
        <f t="shared" si="0"/>
        <v>BBVA SEGUROS VIDA45443</v>
      </c>
      <c r="B18" s="101" t="s">
        <v>25</v>
      </c>
      <c r="C18" s="102">
        <v>45443</v>
      </c>
      <c r="D18" s="104">
        <v>75296.06</v>
      </c>
      <c r="E18" s="104">
        <v>0</v>
      </c>
      <c r="F18" s="104">
        <v>813.02</v>
      </c>
      <c r="G18" s="104">
        <v>3419.49</v>
      </c>
      <c r="H18" s="104">
        <v>65917.89</v>
      </c>
      <c r="I18" s="104">
        <v>26850.23</v>
      </c>
    </row>
    <row r="19" spans="1:9" ht="15" customHeight="1" x14ac:dyDescent="0.25">
      <c r="A19" t="str">
        <f t="shared" si="0"/>
        <v>BBVA SEGUROS VIDA45473</v>
      </c>
      <c r="B19" s="101" t="s">
        <v>25</v>
      </c>
      <c r="C19" s="102">
        <v>45473</v>
      </c>
      <c r="D19" s="104">
        <v>75339.28</v>
      </c>
      <c r="E19" s="104">
        <v>0</v>
      </c>
      <c r="F19" s="104">
        <v>824.07</v>
      </c>
      <c r="G19" s="104">
        <v>3416.56</v>
      </c>
      <c r="H19" s="104">
        <v>66198.45</v>
      </c>
      <c r="I19" s="104">
        <v>26275.77</v>
      </c>
    </row>
    <row r="20" spans="1:9" ht="15" customHeight="1" x14ac:dyDescent="0.25">
      <c r="A20" t="str">
        <f t="shared" si="0"/>
        <v>BBVA SEGUROS VIDA45504</v>
      </c>
      <c r="B20" s="101" t="s">
        <v>25</v>
      </c>
      <c r="C20" s="102">
        <v>45504</v>
      </c>
      <c r="D20" s="104">
        <v>75693.509999999995</v>
      </c>
      <c r="E20" s="104">
        <v>0</v>
      </c>
      <c r="F20" s="104">
        <v>830.49</v>
      </c>
      <c r="G20" s="104">
        <v>3392.04</v>
      </c>
      <c r="H20" s="104">
        <v>66295.850000000006</v>
      </c>
      <c r="I20" s="104">
        <v>25393.54</v>
      </c>
    </row>
    <row r="21" spans="1:9" ht="15" customHeight="1" x14ac:dyDescent="0.25">
      <c r="A21" t="str">
        <f t="shared" si="0"/>
        <v>BMI COLOMBIA45443</v>
      </c>
      <c r="B21" s="101" t="s">
        <v>100</v>
      </c>
      <c r="C21" s="102">
        <v>45443</v>
      </c>
      <c r="D21" s="104">
        <v>3634.74</v>
      </c>
      <c r="E21" s="104">
        <v>0</v>
      </c>
      <c r="F21" s="104">
        <v>0</v>
      </c>
      <c r="G21" s="104">
        <v>0</v>
      </c>
      <c r="H21" s="104">
        <v>2567.88</v>
      </c>
      <c r="I21" s="104">
        <v>1469.41</v>
      </c>
    </row>
    <row r="22" spans="1:9" ht="15" customHeight="1" x14ac:dyDescent="0.25">
      <c r="A22" t="str">
        <f t="shared" si="0"/>
        <v>BMI COLOMBIA45473</v>
      </c>
      <c r="B22" s="101" t="s">
        <v>100</v>
      </c>
      <c r="C22" s="102">
        <v>45473</v>
      </c>
      <c r="D22" s="104">
        <v>3990.85</v>
      </c>
      <c r="E22" s="104">
        <v>0</v>
      </c>
      <c r="F22" s="104">
        <v>0</v>
      </c>
      <c r="G22" s="104">
        <v>0</v>
      </c>
      <c r="H22" s="104">
        <v>2634.33</v>
      </c>
      <c r="I22" s="104">
        <v>1461.21</v>
      </c>
    </row>
    <row r="23" spans="1:9" ht="15" customHeight="1" x14ac:dyDescent="0.25">
      <c r="A23" t="str">
        <f t="shared" si="0"/>
        <v>BMI COLOMBIA45504</v>
      </c>
      <c r="B23" s="101" t="s">
        <v>100</v>
      </c>
      <c r="C23" s="102">
        <v>45504</v>
      </c>
      <c r="D23" s="104">
        <v>4034.33</v>
      </c>
      <c r="E23" s="104">
        <v>0</v>
      </c>
      <c r="F23" s="104">
        <v>0</v>
      </c>
      <c r="G23" s="104">
        <v>0</v>
      </c>
      <c r="H23" s="104">
        <v>2686.1</v>
      </c>
      <c r="I23" s="104">
        <v>1567.07</v>
      </c>
    </row>
    <row r="24" spans="1:9" ht="15" customHeight="1" x14ac:dyDescent="0.25">
      <c r="A24" t="str">
        <f t="shared" si="0"/>
        <v>BOLIVAR VIDA45443</v>
      </c>
      <c r="B24" s="101" t="s">
        <v>26</v>
      </c>
      <c r="C24" s="102">
        <v>45443</v>
      </c>
      <c r="D24" s="104">
        <v>340537.51</v>
      </c>
      <c r="E24" s="104">
        <v>84490.18</v>
      </c>
      <c r="F24" s="104">
        <v>44714.09</v>
      </c>
      <c r="G24" s="104">
        <v>43456.86</v>
      </c>
      <c r="H24" s="104">
        <v>158931.37</v>
      </c>
      <c r="I24" s="104">
        <v>88568.2</v>
      </c>
    </row>
    <row r="25" spans="1:9" ht="15" customHeight="1" x14ac:dyDescent="0.25">
      <c r="A25" t="str">
        <f t="shared" si="0"/>
        <v>BOLIVAR VIDA45473</v>
      </c>
      <c r="B25" s="101" t="s">
        <v>26</v>
      </c>
      <c r="C25" s="102">
        <v>45473</v>
      </c>
      <c r="D25" s="104">
        <v>346094.1</v>
      </c>
      <c r="E25" s="104">
        <v>85394.41</v>
      </c>
      <c r="F25" s="104">
        <v>43543.08</v>
      </c>
      <c r="G25" s="104">
        <v>43772.14</v>
      </c>
      <c r="H25" s="104">
        <v>158294.31</v>
      </c>
      <c r="I25" s="104">
        <v>87958.68</v>
      </c>
    </row>
    <row r="26" spans="1:9" ht="15" customHeight="1" x14ac:dyDescent="0.25">
      <c r="A26" t="str">
        <f t="shared" si="0"/>
        <v>BOLIVAR VIDA45504</v>
      </c>
      <c r="B26" s="101" t="s">
        <v>26</v>
      </c>
      <c r="C26" s="102">
        <v>45504</v>
      </c>
      <c r="D26" s="104">
        <v>354424.07</v>
      </c>
      <c r="E26" s="104">
        <v>86577.55</v>
      </c>
      <c r="F26" s="104">
        <v>46103.05</v>
      </c>
      <c r="G26" s="104">
        <v>44033.03</v>
      </c>
      <c r="H26" s="104">
        <v>158209.47</v>
      </c>
      <c r="I26" s="104">
        <v>87347.02</v>
      </c>
    </row>
    <row r="27" spans="1:9" ht="15" customHeight="1" x14ac:dyDescent="0.25">
      <c r="A27" t="str">
        <f t="shared" si="0"/>
        <v>COLMENA ARL45443</v>
      </c>
      <c r="B27" s="101" t="s">
        <v>111</v>
      </c>
      <c r="C27" s="102">
        <v>45443</v>
      </c>
      <c r="D27" s="104">
        <v>0</v>
      </c>
      <c r="E27" s="104">
        <v>85670.52</v>
      </c>
      <c r="F27" s="104">
        <v>32016.16</v>
      </c>
      <c r="G27" s="104">
        <v>50122.39</v>
      </c>
      <c r="H27" s="104">
        <v>0</v>
      </c>
      <c r="I27" s="104">
        <v>0</v>
      </c>
    </row>
    <row r="28" spans="1:9" ht="15" customHeight="1" x14ac:dyDescent="0.25">
      <c r="A28" t="str">
        <f t="shared" si="0"/>
        <v>COLMENA ARL45473</v>
      </c>
      <c r="B28" s="101" t="s">
        <v>111</v>
      </c>
      <c r="C28" s="102">
        <v>45473</v>
      </c>
      <c r="D28" s="104">
        <v>0</v>
      </c>
      <c r="E28" s="104">
        <v>87834.32</v>
      </c>
      <c r="F28" s="104">
        <v>32727.91</v>
      </c>
      <c r="G28" s="104">
        <v>50123.68</v>
      </c>
      <c r="H28" s="104">
        <v>0</v>
      </c>
      <c r="I28" s="104">
        <v>0</v>
      </c>
    </row>
    <row r="29" spans="1:9" ht="15" customHeight="1" x14ac:dyDescent="0.25">
      <c r="A29" t="str">
        <f t="shared" si="0"/>
        <v>COLMENA ARL45504</v>
      </c>
      <c r="B29" s="101" t="s">
        <v>111</v>
      </c>
      <c r="C29" s="102">
        <v>45504</v>
      </c>
      <c r="D29" s="104">
        <v>0</v>
      </c>
      <c r="E29" s="104">
        <v>88673.13</v>
      </c>
      <c r="F29" s="104">
        <v>34788.870000000003</v>
      </c>
      <c r="G29" s="104">
        <v>50329.84</v>
      </c>
      <c r="H29" s="104">
        <v>0</v>
      </c>
      <c r="I29" s="104">
        <v>0</v>
      </c>
    </row>
    <row r="30" spans="1:9" ht="15" customHeight="1" x14ac:dyDescent="0.25">
      <c r="A30" t="str">
        <f t="shared" si="0"/>
        <v>COLMENA VIDA45443</v>
      </c>
      <c r="B30" s="101" t="s">
        <v>112</v>
      </c>
      <c r="C30" s="102">
        <v>45443</v>
      </c>
      <c r="D30" s="104">
        <v>1278.5999999999999</v>
      </c>
      <c r="E30" s="104">
        <v>0</v>
      </c>
      <c r="F30" s="104">
        <v>0</v>
      </c>
      <c r="G30" s="104">
        <v>0</v>
      </c>
      <c r="H30" s="104">
        <v>19877</v>
      </c>
      <c r="I30" s="104">
        <v>9431.02</v>
      </c>
    </row>
    <row r="31" spans="1:9" ht="15" customHeight="1" x14ac:dyDescent="0.25">
      <c r="A31" t="str">
        <f t="shared" si="0"/>
        <v>COLMENA VIDA45473</v>
      </c>
      <c r="B31" s="101" t="s">
        <v>112</v>
      </c>
      <c r="C31" s="102">
        <v>45473</v>
      </c>
      <c r="D31" s="104">
        <v>1272.44</v>
      </c>
      <c r="E31" s="104">
        <v>0</v>
      </c>
      <c r="F31" s="104">
        <v>0</v>
      </c>
      <c r="G31" s="104">
        <v>0</v>
      </c>
      <c r="H31" s="104">
        <v>20780.75</v>
      </c>
      <c r="I31" s="104">
        <v>8851.67</v>
      </c>
    </row>
    <row r="32" spans="1:9" ht="15" customHeight="1" x14ac:dyDescent="0.25">
      <c r="A32" t="str">
        <f t="shared" si="0"/>
        <v>COLMENA VIDA45504</v>
      </c>
      <c r="B32" s="101" t="s">
        <v>112</v>
      </c>
      <c r="C32" s="102">
        <v>45504</v>
      </c>
      <c r="D32" s="104">
        <v>1256.25</v>
      </c>
      <c r="E32" s="104">
        <v>0</v>
      </c>
      <c r="F32" s="104">
        <v>0</v>
      </c>
      <c r="G32" s="104">
        <v>0</v>
      </c>
      <c r="H32" s="104">
        <v>20556.55</v>
      </c>
      <c r="I32" s="104">
        <v>7953.05</v>
      </c>
    </row>
    <row r="33" spans="1:9" ht="15" customHeight="1" x14ac:dyDescent="0.25">
      <c r="A33" t="str">
        <f t="shared" si="0"/>
        <v>COLSANITAS45443</v>
      </c>
      <c r="B33" s="101" t="s">
        <v>113</v>
      </c>
      <c r="C33" s="102">
        <v>45443</v>
      </c>
      <c r="D33" s="104">
        <v>0</v>
      </c>
      <c r="E33" s="104">
        <v>3874.66</v>
      </c>
      <c r="F33" s="104">
        <v>1196.57</v>
      </c>
      <c r="G33" s="104">
        <v>14.85</v>
      </c>
      <c r="H33" s="104">
        <v>3287.9</v>
      </c>
      <c r="I33" s="104">
        <v>886.06</v>
      </c>
    </row>
    <row r="34" spans="1:9" ht="15" customHeight="1" x14ac:dyDescent="0.25">
      <c r="A34" t="str">
        <f t="shared" si="0"/>
        <v>COLSANITAS45473</v>
      </c>
      <c r="B34" s="101" t="s">
        <v>113</v>
      </c>
      <c r="C34" s="102">
        <v>45473</v>
      </c>
      <c r="D34" s="104">
        <v>0</v>
      </c>
      <c r="E34" s="104">
        <v>4114.32</v>
      </c>
      <c r="F34" s="104">
        <v>1312.94</v>
      </c>
      <c r="G34" s="104">
        <v>14.88</v>
      </c>
      <c r="H34" s="104">
        <v>5480.07</v>
      </c>
      <c r="I34" s="104">
        <v>978.55</v>
      </c>
    </row>
    <row r="35" spans="1:9" ht="15" customHeight="1" x14ac:dyDescent="0.25">
      <c r="A35" t="str">
        <f t="shared" si="0"/>
        <v>COLSANITAS45504</v>
      </c>
      <c r="B35" s="101" t="s">
        <v>113</v>
      </c>
      <c r="C35" s="102">
        <v>45504</v>
      </c>
      <c r="D35" s="104">
        <v>0</v>
      </c>
      <c r="E35" s="104">
        <v>4361.25</v>
      </c>
      <c r="F35" s="104">
        <v>1300.32</v>
      </c>
      <c r="G35" s="104">
        <v>47.18</v>
      </c>
      <c r="H35" s="104">
        <v>5737.46</v>
      </c>
      <c r="I35" s="104">
        <v>1100.3399999999999</v>
      </c>
    </row>
    <row r="36" spans="1:9" ht="15" customHeight="1" x14ac:dyDescent="0.25">
      <c r="A36" t="str">
        <f t="shared" si="0"/>
        <v>EQUIDAD VIDA45443</v>
      </c>
      <c r="B36" s="101" t="s">
        <v>27</v>
      </c>
      <c r="C36" s="102">
        <v>45443</v>
      </c>
      <c r="D36" s="104">
        <v>0</v>
      </c>
      <c r="E36" s="104">
        <v>9974.86</v>
      </c>
      <c r="F36" s="104">
        <v>10029.18</v>
      </c>
      <c r="G36" s="104">
        <v>16882.689999999999</v>
      </c>
      <c r="H36" s="104">
        <v>16521.759999999998</v>
      </c>
      <c r="I36" s="104">
        <v>11453.03</v>
      </c>
    </row>
    <row r="37" spans="1:9" ht="15" customHeight="1" x14ac:dyDescent="0.25">
      <c r="A37" t="str">
        <f t="shared" si="0"/>
        <v>EQUIDAD VIDA45473</v>
      </c>
      <c r="B37" s="101" t="s">
        <v>27</v>
      </c>
      <c r="C37" s="102">
        <v>45473</v>
      </c>
      <c r="D37" s="104">
        <v>0</v>
      </c>
      <c r="E37" s="104">
        <v>10044.08</v>
      </c>
      <c r="F37" s="104">
        <v>10202</v>
      </c>
      <c r="G37" s="104">
        <v>16932.55</v>
      </c>
      <c r="H37" s="104">
        <v>16399.669999999998</v>
      </c>
      <c r="I37" s="104">
        <v>11511.79</v>
      </c>
    </row>
    <row r="38" spans="1:9" ht="15" customHeight="1" x14ac:dyDescent="0.25">
      <c r="A38" t="str">
        <f t="shared" si="0"/>
        <v>EQUIDAD VIDA45504</v>
      </c>
      <c r="B38" s="101" t="s">
        <v>27</v>
      </c>
      <c r="C38" s="102">
        <v>45504</v>
      </c>
      <c r="D38" s="104">
        <v>0</v>
      </c>
      <c r="E38" s="104">
        <v>10124.75</v>
      </c>
      <c r="F38" s="104">
        <v>10376.09</v>
      </c>
      <c r="G38" s="104">
        <v>16930.25</v>
      </c>
      <c r="H38" s="104">
        <v>16169.76</v>
      </c>
      <c r="I38" s="104">
        <v>11166.1</v>
      </c>
    </row>
    <row r="39" spans="1:9" ht="15" customHeight="1" x14ac:dyDescent="0.25">
      <c r="A39" t="str">
        <f t="shared" si="0"/>
        <v>ESTADO VIDA45443</v>
      </c>
      <c r="B39" s="101" t="s">
        <v>28</v>
      </c>
      <c r="C39" s="102">
        <v>45443</v>
      </c>
      <c r="D39" s="104">
        <v>1411.76</v>
      </c>
      <c r="E39" s="104">
        <v>0</v>
      </c>
      <c r="F39" s="104">
        <v>306.92</v>
      </c>
      <c r="G39" s="104">
        <v>1425.95</v>
      </c>
      <c r="H39" s="104">
        <v>21361.43</v>
      </c>
      <c r="I39" s="104">
        <v>14372.12</v>
      </c>
    </row>
    <row r="40" spans="1:9" ht="15" customHeight="1" x14ac:dyDescent="0.25">
      <c r="A40" t="str">
        <f t="shared" si="0"/>
        <v>ESTADO VIDA45473</v>
      </c>
      <c r="B40" s="101" t="s">
        <v>28</v>
      </c>
      <c r="C40" s="102">
        <v>45473</v>
      </c>
      <c r="D40" s="104">
        <v>1394.27</v>
      </c>
      <c r="E40" s="104">
        <v>0</v>
      </c>
      <c r="F40" s="104">
        <v>301.45999999999998</v>
      </c>
      <c r="G40" s="104">
        <v>1435.29</v>
      </c>
      <c r="H40" s="104">
        <v>21533.71</v>
      </c>
      <c r="I40" s="104">
        <v>14099.71</v>
      </c>
    </row>
    <row r="41" spans="1:9" ht="15" customHeight="1" x14ac:dyDescent="0.25">
      <c r="A41" t="str">
        <f t="shared" si="0"/>
        <v>ESTADO VIDA45504</v>
      </c>
      <c r="B41" s="101" t="s">
        <v>28</v>
      </c>
      <c r="C41" s="102">
        <v>45504</v>
      </c>
      <c r="D41" s="104">
        <v>1379.9</v>
      </c>
      <c r="E41" s="104">
        <v>0</v>
      </c>
      <c r="F41" s="104">
        <v>312.33</v>
      </c>
      <c r="G41" s="104">
        <v>1444.7</v>
      </c>
      <c r="H41" s="104">
        <v>21651.47</v>
      </c>
      <c r="I41" s="104">
        <v>13922.51</v>
      </c>
    </row>
    <row r="42" spans="1:9" ht="15" customHeight="1" x14ac:dyDescent="0.25">
      <c r="A42" t="str">
        <f t="shared" si="0"/>
        <v>GLOBAL45443</v>
      </c>
      <c r="B42" s="101" t="s">
        <v>29</v>
      </c>
      <c r="C42" s="102">
        <v>45443</v>
      </c>
      <c r="D42" s="104">
        <v>210728.82</v>
      </c>
      <c r="E42" s="104">
        <v>0</v>
      </c>
      <c r="F42" s="104">
        <v>155.06</v>
      </c>
      <c r="G42" s="104">
        <v>362.28</v>
      </c>
      <c r="H42" s="104">
        <v>3754.38</v>
      </c>
      <c r="I42" s="104">
        <v>423.75</v>
      </c>
    </row>
    <row r="43" spans="1:9" ht="15" customHeight="1" x14ac:dyDescent="0.25">
      <c r="A43" t="str">
        <f t="shared" si="0"/>
        <v>GLOBAL45473</v>
      </c>
      <c r="B43" s="101" t="s">
        <v>29</v>
      </c>
      <c r="C43" s="102">
        <v>45473</v>
      </c>
      <c r="D43" s="104">
        <v>213213.7</v>
      </c>
      <c r="E43" s="104">
        <v>0</v>
      </c>
      <c r="F43" s="104">
        <v>154.68</v>
      </c>
      <c r="G43" s="104">
        <v>363.34</v>
      </c>
      <c r="H43" s="104">
        <v>3736.03</v>
      </c>
      <c r="I43" s="104">
        <v>402.57</v>
      </c>
    </row>
    <row r="44" spans="1:9" ht="15" customHeight="1" x14ac:dyDescent="0.25">
      <c r="A44" t="str">
        <f t="shared" si="0"/>
        <v>GLOBAL45504</v>
      </c>
      <c r="B44" s="101" t="s">
        <v>29</v>
      </c>
      <c r="C44" s="102">
        <v>45504</v>
      </c>
      <c r="D44" s="104">
        <v>215030.82</v>
      </c>
      <c r="E44" s="104">
        <v>0</v>
      </c>
      <c r="F44" s="104">
        <v>132</v>
      </c>
      <c r="G44" s="104">
        <v>366.03</v>
      </c>
      <c r="H44" s="104">
        <v>3730.58</v>
      </c>
      <c r="I44" s="104">
        <v>412.49</v>
      </c>
    </row>
    <row r="45" spans="1:9" ht="15" customHeight="1" x14ac:dyDescent="0.25">
      <c r="A45" t="str">
        <f t="shared" si="0"/>
        <v>MAPFRE VIDA45443</v>
      </c>
      <c r="B45" s="101" t="s">
        <v>30</v>
      </c>
      <c r="C45" s="102">
        <v>45443</v>
      </c>
      <c r="D45" s="104">
        <v>195362.58</v>
      </c>
      <c r="E45" s="104">
        <v>26.48</v>
      </c>
      <c r="F45" s="104">
        <v>591.70000000000005</v>
      </c>
      <c r="G45" s="104">
        <v>5345.67</v>
      </c>
      <c r="H45" s="104">
        <v>13815.03</v>
      </c>
      <c r="I45" s="104">
        <v>15886.86</v>
      </c>
    </row>
    <row r="46" spans="1:9" ht="15" customHeight="1" x14ac:dyDescent="0.25">
      <c r="A46" t="str">
        <f t="shared" si="0"/>
        <v>MAPFRE VIDA45473</v>
      </c>
      <c r="B46" s="101" t="s">
        <v>30</v>
      </c>
      <c r="C46" s="102">
        <v>45473</v>
      </c>
      <c r="D46" s="104">
        <v>196551.46</v>
      </c>
      <c r="E46" s="104">
        <v>25.92</v>
      </c>
      <c r="F46" s="104">
        <v>595.32000000000005</v>
      </c>
      <c r="G46" s="104">
        <v>5355.63</v>
      </c>
      <c r="H46" s="104">
        <v>14103.1</v>
      </c>
      <c r="I46" s="104">
        <v>15088.24</v>
      </c>
    </row>
    <row r="47" spans="1:9" ht="15" customHeight="1" x14ac:dyDescent="0.25">
      <c r="A47" t="str">
        <f t="shared" si="0"/>
        <v>MAPFRE VIDA45504</v>
      </c>
      <c r="B47" s="101" t="s">
        <v>30</v>
      </c>
      <c r="C47" s="102">
        <v>45504</v>
      </c>
      <c r="D47" s="104">
        <v>197636.46</v>
      </c>
      <c r="E47" s="104">
        <v>29.13</v>
      </c>
      <c r="F47" s="104">
        <v>588.59</v>
      </c>
      <c r="G47" s="104">
        <v>5399.72</v>
      </c>
      <c r="H47" s="104">
        <v>14185.77</v>
      </c>
      <c r="I47" s="104">
        <v>13761.96</v>
      </c>
    </row>
    <row r="48" spans="1:9" ht="15" customHeight="1" x14ac:dyDescent="0.25">
      <c r="A48" t="str">
        <f t="shared" si="0"/>
        <v>METLIFE45443</v>
      </c>
      <c r="B48" s="101" t="s">
        <v>31</v>
      </c>
      <c r="C48" s="102">
        <v>45443</v>
      </c>
      <c r="D48" s="104">
        <v>73754.95</v>
      </c>
      <c r="E48" s="104">
        <v>0</v>
      </c>
      <c r="F48" s="104">
        <v>0</v>
      </c>
      <c r="G48" s="104">
        <v>0</v>
      </c>
      <c r="H48" s="104">
        <v>49183.73</v>
      </c>
      <c r="I48" s="104">
        <v>17417.05</v>
      </c>
    </row>
    <row r="49" spans="1:9" ht="15" customHeight="1" x14ac:dyDescent="0.25">
      <c r="A49" t="str">
        <f t="shared" si="0"/>
        <v>METLIFE45473</v>
      </c>
      <c r="B49" s="101" t="s">
        <v>31</v>
      </c>
      <c r="C49" s="102">
        <v>45473</v>
      </c>
      <c r="D49" s="104">
        <v>74678.25</v>
      </c>
      <c r="E49" s="104">
        <v>0</v>
      </c>
      <c r="F49" s="104">
        <v>0</v>
      </c>
      <c r="G49" s="104">
        <v>0</v>
      </c>
      <c r="H49" s="104">
        <v>48837.73</v>
      </c>
      <c r="I49" s="104">
        <v>17147.689999999999</v>
      </c>
    </row>
    <row r="50" spans="1:9" ht="15" customHeight="1" x14ac:dyDescent="0.25">
      <c r="A50" t="str">
        <f t="shared" si="0"/>
        <v>METLIFE45504</v>
      </c>
      <c r="B50" s="101" t="s">
        <v>31</v>
      </c>
      <c r="C50" s="102">
        <v>45504</v>
      </c>
      <c r="D50" s="104">
        <v>75358.75</v>
      </c>
      <c r="E50" s="104">
        <v>0</v>
      </c>
      <c r="F50" s="104">
        <v>0</v>
      </c>
      <c r="G50" s="104">
        <v>0</v>
      </c>
      <c r="H50" s="104">
        <v>49411.7</v>
      </c>
      <c r="I50" s="104">
        <v>16760.98</v>
      </c>
    </row>
    <row r="51" spans="1:9" ht="15" customHeight="1" x14ac:dyDescent="0.25">
      <c r="A51" t="str">
        <f t="shared" si="0"/>
        <v>PANAMERICAN VIDA45443</v>
      </c>
      <c r="B51" s="101" t="s">
        <v>32</v>
      </c>
      <c r="C51" s="102">
        <v>45443</v>
      </c>
      <c r="D51" s="104">
        <v>1353.15</v>
      </c>
      <c r="E51" s="104">
        <v>0</v>
      </c>
      <c r="F51" s="104">
        <v>0</v>
      </c>
      <c r="G51" s="104">
        <v>0</v>
      </c>
      <c r="H51" s="104">
        <v>31605.18</v>
      </c>
      <c r="I51" s="104">
        <v>13295.76</v>
      </c>
    </row>
    <row r="52" spans="1:9" ht="15" customHeight="1" x14ac:dyDescent="0.25">
      <c r="A52" t="str">
        <f t="shared" si="0"/>
        <v>PANAMERICAN VIDA45473</v>
      </c>
      <c r="B52" s="101" t="s">
        <v>32</v>
      </c>
      <c r="C52" s="102">
        <v>45473</v>
      </c>
      <c r="D52" s="104">
        <v>1356.86</v>
      </c>
      <c r="E52" s="104">
        <v>0</v>
      </c>
      <c r="F52" s="104">
        <v>0</v>
      </c>
      <c r="G52" s="104">
        <v>0</v>
      </c>
      <c r="H52" s="104">
        <v>32304.97</v>
      </c>
      <c r="I52" s="104">
        <v>13601.12</v>
      </c>
    </row>
    <row r="53" spans="1:9" ht="15" customHeight="1" x14ac:dyDescent="0.25">
      <c r="A53" t="str">
        <f t="shared" si="0"/>
        <v>PANAMERICAN VIDA45504</v>
      </c>
      <c r="B53" s="101" t="s">
        <v>32</v>
      </c>
      <c r="C53" s="102">
        <v>45504</v>
      </c>
      <c r="D53" s="104">
        <v>1402.82</v>
      </c>
      <c r="E53" s="104">
        <v>0</v>
      </c>
      <c r="F53" s="104">
        <v>0</v>
      </c>
      <c r="G53" s="104">
        <v>0</v>
      </c>
      <c r="H53" s="104">
        <v>33342.35</v>
      </c>
      <c r="I53" s="104">
        <v>13920.7</v>
      </c>
    </row>
    <row r="54" spans="1:9" ht="15" customHeight="1" x14ac:dyDescent="0.25">
      <c r="A54" t="str">
        <f t="shared" si="0"/>
        <v>POSITIVA45443</v>
      </c>
      <c r="B54" s="101" t="s">
        <v>33</v>
      </c>
      <c r="C54" s="102">
        <v>45443</v>
      </c>
      <c r="D54" s="104">
        <v>97602.92</v>
      </c>
      <c r="E54" s="104">
        <v>175260.4</v>
      </c>
      <c r="F54" s="104">
        <v>116783.59</v>
      </c>
      <c r="G54" s="104">
        <v>132342.46</v>
      </c>
      <c r="H54" s="104">
        <v>33774.9</v>
      </c>
      <c r="I54" s="104">
        <v>30309.85</v>
      </c>
    </row>
    <row r="55" spans="1:9" ht="15" customHeight="1" x14ac:dyDescent="0.25">
      <c r="A55" t="str">
        <f t="shared" si="0"/>
        <v>POSITIVA45473</v>
      </c>
      <c r="B55" s="101" t="s">
        <v>33</v>
      </c>
      <c r="C55" s="102">
        <v>45473</v>
      </c>
      <c r="D55" s="104">
        <v>96862.88</v>
      </c>
      <c r="E55" s="104">
        <v>177431.62</v>
      </c>
      <c r="F55" s="104">
        <v>118484.5</v>
      </c>
      <c r="G55" s="104">
        <v>133512.85</v>
      </c>
      <c r="H55" s="104">
        <v>33822.18</v>
      </c>
      <c r="I55" s="104">
        <v>30205.29</v>
      </c>
    </row>
    <row r="56" spans="1:9" ht="15" customHeight="1" x14ac:dyDescent="0.25">
      <c r="A56" t="str">
        <f t="shared" si="0"/>
        <v>POSITIVA45504</v>
      </c>
      <c r="B56" s="101" t="s">
        <v>33</v>
      </c>
      <c r="C56" s="102">
        <v>45504</v>
      </c>
      <c r="D56" s="104">
        <v>97287.19</v>
      </c>
      <c r="E56" s="104">
        <v>179903.81</v>
      </c>
      <c r="F56" s="104">
        <v>120557.56</v>
      </c>
      <c r="G56" s="104">
        <v>134745.38</v>
      </c>
      <c r="H56" s="104">
        <v>35437.660000000003</v>
      </c>
      <c r="I56" s="104">
        <v>30431.32</v>
      </c>
    </row>
    <row r="57" spans="1:9" ht="15" customHeight="1" x14ac:dyDescent="0.25">
      <c r="A57" t="str">
        <f t="shared" si="0"/>
        <v>SKANDIA45443</v>
      </c>
      <c r="B57" s="101" t="s">
        <v>105</v>
      </c>
      <c r="C57" s="102">
        <v>45443</v>
      </c>
      <c r="D57" s="104">
        <v>57073.09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</row>
    <row r="58" spans="1:9" ht="15" customHeight="1" x14ac:dyDescent="0.25">
      <c r="A58" t="str">
        <f t="shared" si="0"/>
        <v>SKANDIA45473</v>
      </c>
      <c r="B58" s="101" t="s">
        <v>105</v>
      </c>
      <c r="C58" s="102">
        <v>45473</v>
      </c>
      <c r="D58" s="104">
        <v>58664.56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9" x14ac:dyDescent="0.25">
      <c r="A59" t="str">
        <f t="shared" si="0"/>
        <v>SKANDIA45504</v>
      </c>
      <c r="B59" s="101" t="s">
        <v>105</v>
      </c>
      <c r="C59" s="102">
        <v>45504</v>
      </c>
      <c r="D59" s="104">
        <v>59528.32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</row>
    <row r="60" spans="1:9" x14ac:dyDescent="0.25">
      <c r="A60" t="str">
        <f t="shared" si="0"/>
        <v>SURAMERICANA VIDA45443</v>
      </c>
      <c r="B60" s="101" t="s">
        <v>34</v>
      </c>
      <c r="C60" s="102">
        <v>45443</v>
      </c>
      <c r="D60" s="104">
        <v>222006.04</v>
      </c>
      <c r="E60" s="104">
        <v>291699.46000000002</v>
      </c>
      <c r="F60" s="104">
        <v>188440.99</v>
      </c>
      <c r="G60" s="104">
        <v>165969.93</v>
      </c>
      <c r="H60" s="104">
        <v>665268.79</v>
      </c>
      <c r="I60" s="104">
        <v>522660.5</v>
      </c>
    </row>
    <row r="61" spans="1:9" x14ac:dyDescent="0.25">
      <c r="A61" t="str">
        <f t="shared" si="0"/>
        <v>SURAMERICANA VIDA45473</v>
      </c>
      <c r="B61" s="101" t="s">
        <v>34</v>
      </c>
      <c r="C61" s="102">
        <v>45473</v>
      </c>
      <c r="D61" s="104">
        <v>222155.24</v>
      </c>
      <c r="E61" s="104">
        <v>293010.53999999998</v>
      </c>
      <c r="F61" s="104">
        <v>186466.51</v>
      </c>
      <c r="G61" s="104">
        <v>167149.84</v>
      </c>
      <c r="H61" s="104">
        <v>672772.61</v>
      </c>
      <c r="I61" s="104">
        <v>519721.9</v>
      </c>
    </row>
    <row r="62" spans="1:9" x14ac:dyDescent="0.25">
      <c r="A62" t="str">
        <f t="shared" si="0"/>
        <v>SURAMERICANA VIDA45504</v>
      </c>
      <c r="B62" s="101" t="s">
        <v>34</v>
      </c>
      <c r="C62" s="102">
        <v>45504</v>
      </c>
      <c r="D62" s="104">
        <v>223243.86</v>
      </c>
      <c r="E62" s="104">
        <v>295061.37</v>
      </c>
      <c r="F62" s="104">
        <v>190080.52</v>
      </c>
      <c r="G62" s="104">
        <v>169143.02</v>
      </c>
      <c r="H62" s="104">
        <v>680003.85</v>
      </c>
      <c r="I62" s="104">
        <v>521124.65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2024-08-29T22:06:25Z</dcterms:modified>
</cp:coreProperties>
</file>