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4\"/>
    </mc:Choice>
  </mc:AlternateContent>
  <xr:revisionPtr revIDLastSave="0" documentId="13_ncr:1_{2DFE4FAF-5408-4459-8423-0F526825BBEE}" xr6:coauthVersionLast="47" xr6:coauthVersionMax="47" xr10:uidLastSave="{00000000-0000-0000-0000-000000000000}"/>
  <workbookProtection workbookAlgorithmName="SHA-512" workbookHashValue="576xPX+4h7dYiTFDgLksSUhjqzU6mrdy+T1E/DxNBabA5cJHOqmXuHaQdip/TX+QxAnoqa9Oby5wH2BnvbmbXw==" workbookSaltValue="lzkqy5WzaoztUsDPhmw03Q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1" l="1"/>
  <c r="D9" i="21"/>
  <c r="C9" i="21"/>
  <c r="B9" i="21"/>
  <c r="A66" i="19"/>
  <c r="A67" i="19"/>
  <c r="A68" i="19"/>
  <c r="I65" i="10"/>
  <c r="I64" i="10"/>
  <c r="I63" i="10"/>
  <c r="A63" i="10"/>
  <c r="A64" i="10"/>
  <c r="A65" i="10"/>
  <c r="I81" i="9"/>
  <c r="I82" i="9"/>
  <c r="I83" i="9"/>
  <c r="A63" i="16"/>
  <c r="A64" i="16"/>
  <c r="A65" i="16"/>
  <c r="A62" i="14"/>
  <c r="A63" i="14"/>
  <c r="A64" i="14"/>
  <c r="A86" i="18"/>
  <c r="A85" i="18"/>
  <c r="A84" i="18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A83" i="9"/>
  <c r="A82" i="9"/>
  <c r="A81" i="9"/>
  <c r="A81" i="15"/>
  <c r="A82" i="15"/>
  <c r="A83" i="15"/>
  <c r="A80" i="13"/>
  <c r="A81" i="13"/>
  <c r="A82" i="13"/>
  <c r="A83" i="18"/>
  <c r="A82" i="18"/>
  <c r="A81" i="18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A30" i="10"/>
  <c r="A31" i="10"/>
  <c r="A32" i="10"/>
  <c r="A30" i="16"/>
  <c r="A31" i="16"/>
  <c r="A59" i="16"/>
  <c r="A29" i="14"/>
  <c r="A30" i="14"/>
  <c r="A58" i="14"/>
  <c r="A78" i="18"/>
  <c r="A79" i="18"/>
  <c r="A80" i="18"/>
  <c r="A57" i="10"/>
  <c r="A58" i="10"/>
  <c r="A59" i="10"/>
  <c r="A56" i="16"/>
  <c r="A57" i="16"/>
  <c r="A58" i="16"/>
  <c r="A55" i="14"/>
  <c r="A56" i="14"/>
  <c r="A5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C10" i="21" l="1"/>
  <c r="B10" i="21"/>
  <c r="E10" i="21"/>
  <c r="D10" i="21"/>
  <c r="E18" i="21"/>
  <c r="D18" i="21"/>
  <c r="C18" i="21"/>
  <c r="B18" i="21"/>
  <c r="E17" i="21"/>
  <c r="D17" i="21"/>
  <c r="C17" i="21"/>
  <c r="B17" i="21"/>
  <c r="E14" i="21"/>
  <c r="D14" i="21"/>
  <c r="C14" i="21"/>
  <c r="B14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G10" i="8" l="1"/>
  <c r="F10" i="8"/>
  <c r="E10" i="8"/>
  <c r="D10" i="8"/>
  <c r="C10" i="8"/>
  <c r="B10" i="8"/>
  <c r="K9" i="2"/>
  <c r="C9" i="2"/>
  <c r="J9" i="2"/>
  <c r="I9" i="2"/>
  <c r="H9" i="2"/>
  <c r="G9" i="2"/>
  <c r="F9" i="2"/>
  <c r="E9" i="2"/>
  <c r="D9" i="2"/>
  <c r="B9" i="2"/>
  <c r="F20" i="11"/>
  <c r="E20" i="11"/>
  <c r="D20" i="11"/>
  <c r="C20" i="11"/>
  <c r="B20" i="11"/>
  <c r="G20" i="11"/>
  <c r="D20" i="7"/>
  <c r="B20" i="7"/>
  <c r="B16" i="1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10" i="2"/>
  <c r="E10" i="2"/>
  <c r="D10" i="2"/>
  <c r="I10" i="2"/>
  <c r="K10" i="2"/>
  <c r="C10" i="2"/>
  <c r="J10" i="2"/>
  <c r="B10" i="2"/>
  <c r="H10" i="2"/>
  <c r="G10" i="2"/>
  <c r="F18" i="2"/>
  <c r="E18" i="2"/>
  <c r="C18" i="2"/>
  <c r="D18" i="2"/>
  <c r="K18" i="2"/>
  <c r="J18" i="2"/>
  <c r="B18" i="2"/>
  <c r="H18" i="2"/>
  <c r="I18" i="2"/>
  <c r="G18" i="2"/>
  <c r="G17" i="12"/>
  <c r="C17" i="12"/>
  <c r="F17" i="12"/>
  <c r="B17" i="12"/>
  <c r="D17" i="12"/>
  <c r="E17" i="12"/>
  <c r="B18" i="8"/>
  <c r="F18" i="8"/>
  <c r="G18" i="8"/>
  <c r="C18" i="8"/>
  <c r="D18" i="8"/>
  <c r="E18" i="8"/>
  <c r="D11" i="2"/>
  <c r="G16" i="12"/>
  <c r="F16" i="12"/>
  <c r="E16" i="12"/>
  <c r="D16" i="12"/>
  <c r="C16" i="12"/>
  <c r="B16" i="12"/>
  <c r="E17" i="8"/>
  <c r="D17" i="8"/>
  <c r="C17" i="8"/>
  <c r="B17" i="8"/>
  <c r="F17" i="8"/>
  <c r="G17" i="8"/>
  <c r="K17" i="2"/>
  <c r="C17" i="2"/>
  <c r="B17" i="2"/>
  <c r="J17" i="2"/>
  <c r="I17" i="2"/>
  <c r="H17" i="2"/>
  <c r="G17" i="2"/>
  <c r="F17" i="2"/>
  <c r="E17" i="2"/>
  <c r="D17" i="2"/>
  <c r="H27" i="2"/>
  <c r="H20" i="2"/>
  <c r="H8" i="2"/>
  <c r="J25" i="2"/>
  <c r="K22" i="2"/>
  <c r="J16" i="2"/>
  <c r="K13" i="2"/>
  <c r="I11" i="2"/>
  <c r="H26" i="2"/>
  <c r="H19" i="2"/>
  <c r="K27" i="2"/>
  <c r="I25" i="2"/>
  <c r="J22" i="2"/>
  <c r="K20" i="2"/>
  <c r="I16" i="2"/>
  <c r="J13" i="2"/>
  <c r="K8" i="2"/>
  <c r="H11" i="2"/>
  <c r="H25" i="2"/>
  <c r="H16" i="2"/>
  <c r="J27" i="2"/>
  <c r="K24" i="2"/>
  <c r="I22" i="2"/>
  <c r="J20" i="2"/>
  <c r="K15" i="2"/>
  <c r="I13" i="2"/>
  <c r="J8" i="2"/>
  <c r="J11" i="2"/>
  <c r="H24" i="2"/>
  <c r="H15" i="2"/>
  <c r="I27" i="2"/>
  <c r="J24" i="2"/>
  <c r="K21" i="2"/>
  <c r="I20" i="2"/>
  <c r="J15" i="2"/>
  <c r="K12" i="2"/>
  <c r="I8" i="2"/>
  <c r="K16" i="2"/>
  <c r="H23" i="2"/>
  <c r="H14" i="2"/>
  <c r="K26" i="2"/>
  <c r="I24" i="2"/>
  <c r="J21" i="2"/>
  <c r="K19" i="2"/>
  <c r="I15" i="2"/>
  <c r="J12" i="2"/>
  <c r="K7" i="2"/>
  <c r="I23" i="2"/>
  <c r="H22" i="2"/>
  <c r="H13" i="2"/>
  <c r="J26" i="2"/>
  <c r="K23" i="2"/>
  <c r="I21" i="2"/>
  <c r="J19" i="2"/>
  <c r="K14" i="2"/>
  <c r="I12" i="2"/>
  <c r="J7" i="2"/>
  <c r="K25" i="2"/>
  <c r="H7" i="2"/>
  <c r="H21" i="2"/>
  <c r="H12" i="2"/>
  <c r="I26" i="2"/>
  <c r="J23" i="2"/>
  <c r="I19" i="2"/>
  <c r="J14" i="2"/>
  <c r="K11" i="2"/>
  <c r="I7" i="2"/>
  <c r="I14" i="2"/>
  <c r="F27" i="2"/>
  <c r="F23" i="2"/>
  <c r="F15" i="2"/>
  <c r="F11" i="2"/>
  <c r="F21" i="2"/>
  <c r="F12" i="2"/>
  <c r="G26" i="2"/>
  <c r="G14" i="2"/>
  <c r="G8" i="2"/>
  <c r="G15" i="2"/>
  <c r="E27" i="2"/>
  <c r="G24" i="2"/>
  <c r="E23" i="2"/>
  <c r="G21" i="2"/>
  <c r="G16" i="2"/>
  <c r="E15" i="2"/>
  <c r="G12" i="2"/>
  <c r="E11" i="2"/>
  <c r="F24" i="2"/>
  <c r="F16" i="2"/>
  <c r="F19" i="2"/>
  <c r="E25" i="2"/>
  <c r="E19" i="2"/>
  <c r="E13" i="2"/>
  <c r="E20" i="2"/>
  <c r="G25" i="2"/>
  <c r="E24" i="2"/>
  <c r="E21" i="2"/>
  <c r="G19" i="2"/>
  <c r="E16" i="2"/>
  <c r="G13" i="2"/>
  <c r="E12" i="2"/>
  <c r="G7" i="2"/>
  <c r="F25" i="2"/>
  <c r="F13" i="2"/>
  <c r="F7" i="2"/>
  <c r="G22" i="2"/>
  <c r="G20" i="2"/>
  <c r="E14" i="2"/>
  <c r="G11" i="2"/>
  <c r="F26" i="2"/>
  <c r="F22" i="2"/>
  <c r="F20" i="2"/>
  <c r="F14" i="2"/>
  <c r="F8" i="2"/>
  <c r="G27" i="2"/>
  <c r="E26" i="2"/>
  <c r="G23" i="2"/>
  <c r="E22" i="2"/>
  <c r="E8" i="2"/>
  <c r="B14" i="2"/>
  <c r="D14" i="2"/>
  <c r="C14" i="2"/>
  <c r="G13" i="12"/>
  <c r="F13" i="12"/>
  <c r="C13" i="12"/>
  <c r="E13" i="12"/>
  <c r="D13" i="12"/>
  <c r="B13" i="12"/>
  <c r="G14" i="8"/>
  <c r="F14" i="8"/>
  <c r="E14" i="8"/>
  <c r="D14" i="8"/>
  <c r="C14" i="8"/>
  <c r="B14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K20" i="1" l="1"/>
  <c r="C20" i="1"/>
  <c r="J20" i="1"/>
  <c r="B20" i="1"/>
  <c r="I20" i="1"/>
  <c r="H20" i="1"/>
  <c r="G20" i="1"/>
  <c r="F20" i="1"/>
  <c r="E20" i="1"/>
  <c r="D20" i="1"/>
  <c r="K16" i="1"/>
  <c r="J16" i="1"/>
  <c r="I16" i="1"/>
  <c r="C16" i="1"/>
  <c r="H16" i="1"/>
  <c r="G16" i="1"/>
  <c r="F16" i="1"/>
  <c r="E16" i="1"/>
  <c r="B16" i="1"/>
  <c r="D16" i="1"/>
  <c r="K33" i="1"/>
  <c r="J33" i="1"/>
  <c r="I33" i="1"/>
  <c r="J7" i="1"/>
  <c r="K32" i="1"/>
  <c r="I30" i="1"/>
  <c r="J27" i="1"/>
  <c r="K24" i="1"/>
  <c r="I22" i="1"/>
  <c r="J18" i="1"/>
  <c r="K14" i="1"/>
  <c r="I12" i="1"/>
  <c r="J9" i="1"/>
  <c r="I28" i="1"/>
  <c r="K12" i="1"/>
  <c r="I25" i="1"/>
  <c r="J12" i="1"/>
  <c r="J32" i="1"/>
  <c r="K29" i="1"/>
  <c r="I27" i="1"/>
  <c r="J24" i="1"/>
  <c r="K21" i="1"/>
  <c r="I18" i="1"/>
  <c r="J14" i="1"/>
  <c r="K11" i="1"/>
  <c r="I9" i="1"/>
  <c r="J25" i="1"/>
  <c r="J15" i="1"/>
  <c r="K27" i="1"/>
  <c r="K9" i="1"/>
  <c r="I32" i="1"/>
  <c r="J29" i="1"/>
  <c r="K26" i="1"/>
  <c r="I24" i="1"/>
  <c r="J21" i="1"/>
  <c r="K17" i="1"/>
  <c r="I14" i="1"/>
  <c r="J11" i="1"/>
  <c r="K8" i="1"/>
  <c r="I29" i="1"/>
  <c r="J26" i="1"/>
  <c r="K23" i="1"/>
  <c r="I21" i="1"/>
  <c r="J17" i="1"/>
  <c r="K13" i="1"/>
  <c r="I11" i="1"/>
  <c r="J8" i="1"/>
  <c r="K28" i="1"/>
  <c r="I26" i="1"/>
  <c r="J23" i="1"/>
  <c r="K19" i="1"/>
  <c r="I17" i="1"/>
  <c r="J13" i="1"/>
  <c r="K10" i="1"/>
  <c r="I8" i="1"/>
  <c r="I31" i="1"/>
  <c r="J28" i="1"/>
  <c r="K25" i="1"/>
  <c r="I23" i="1"/>
  <c r="J19" i="1"/>
  <c r="K15" i="1"/>
  <c r="I13" i="1"/>
  <c r="J10" i="1"/>
  <c r="K7" i="1"/>
  <c r="K30" i="1"/>
  <c r="K22" i="1"/>
  <c r="I19" i="1"/>
  <c r="I10" i="1"/>
  <c r="I7" i="1"/>
  <c r="J30" i="1"/>
  <c r="J22" i="1"/>
  <c r="K18" i="1"/>
  <c r="I15" i="1"/>
  <c r="K31" i="1"/>
  <c r="J31" i="1"/>
  <c r="G31" i="1"/>
  <c r="G24" i="1"/>
  <c r="G19" i="1"/>
  <c r="G14" i="1"/>
  <c r="G10" i="1"/>
  <c r="H7" i="1"/>
  <c r="G29" i="1"/>
  <c r="H30" i="1"/>
  <c r="F8" i="1"/>
  <c r="H32" i="1"/>
  <c r="F31" i="1"/>
  <c r="H28" i="1"/>
  <c r="H25" i="1"/>
  <c r="F24" i="1"/>
  <c r="H21" i="1"/>
  <c r="F19" i="1"/>
  <c r="H15" i="1"/>
  <c r="F14" i="1"/>
  <c r="H11" i="1"/>
  <c r="F10" i="1"/>
  <c r="H18" i="1"/>
  <c r="G32" i="1"/>
  <c r="G28" i="1"/>
  <c r="G25" i="1"/>
  <c r="G21" i="1"/>
  <c r="G15" i="1"/>
  <c r="G11" i="1"/>
  <c r="G7" i="1"/>
  <c r="G26" i="1"/>
  <c r="G8" i="1"/>
  <c r="H27" i="1"/>
  <c r="F17" i="1"/>
  <c r="H9" i="1"/>
  <c r="H33" i="1"/>
  <c r="F32" i="1"/>
  <c r="H29" i="1"/>
  <c r="F28" i="1"/>
  <c r="H26" i="1"/>
  <c r="F25" i="1"/>
  <c r="H22" i="1"/>
  <c r="F21" i="1"/>
  <c r="H17" i="1"/>
  <c r="F15" i="1"/>
  <c r="H12" i="1"/>
  <c r="F11" i="1"/>
  <c r="H8" i="1"/>
  <c r="G33" i="1"/>
  <c r="G22" i="1"/>
  <c r="G12" i="1"/>
  <c r="H23" i="1"/>
  <c r="H13" i="1"/>
  <c r="F33" i="1"/>
  <c r="G30" i="1"/>
  <c r="G27" i="1"/>
  <c r="G23" i="1"/>
  <c r="G18" i="1"/>
  <c r="G13" i="1"/>
  <c r="G9" i="1"/>
  <c r="F26" i="1"/>
  <c r="H31" i="1"/>
  <c r="F30" i="1"/>
  <c r="F27" i="1"/>
  <c r="H24" i="1"/>
  <c r="F23" i="1"/>
  <c r="H19" i="1"/>
  <c r="F18" i="1"/>
  <c r="H14" i="1"/>
  <c r="F13" i="1"/>
  <c r="H10" i="1"/>
  <c r="F9" i="1"/>
  <c r="G17" i="1"/>
  <c r="F29" i="1"/>
  <c r="F22" i="1"/>
  <c r="F12" i="1"/>
  <c r="C12" i="1"/>
  <c r="B7" i="1"/>
  <c r="E7" i="2" l="1"/>
  <c r="D27" i="2"/>
  <c r="D26" i="2"/>
  <c r="D25" i="2"/>
  <c r="D24" i="2"/>
  <c r="D23" i="2"/>
  <c r="D22" i="2"/>
  <c r="D21" i="2"/>
  <c r="D20" i="2"/>
  <c r="D19" i="2"/>
  <c r="D16" i="2"/>
  <c r="D15" i="2"/>
  <c r="D13" i="2"/>
  <c r="D12" i="2"/>
  <c r="D8" i="2"/>
  <c r="D7" i="2"/>
  <c r="B27" i="2"/>
  <c r="C27" i="2"/>
  <c r="C26" i="2"/>
  <c r="C25" i="2"/>
  <c r="C24" i="2"/>
  <c r="C23" i="2"/>
  <c r="C22" i="2"/>
  <c r="C21" i="2"/>
  <c r="C20" i="2"/>
  <c r="C19" i="2"/>
  <c r="C16" i="2"/>
  <c r="C15" i="2"/>
  <c r="C13" i="2"/>
  <c r="C12" i="2"/>
  <c r="C11" i="2"/>
  <c r="C8" i="2"/>
  <c r="C7" i="2"/>
  <c r="B7" i="2"/>
  <c r="B8" i="2"/>
  <c r="B11" i="2"/>
  <c r="B12" i="2"/>
  <c r="B13" i="2"/>
  <c r="B15" i="2"/>
  <c r="B16" i="2"/>
  <c r="B19" i="2"/>
  <c r="B20" i="2"/>
  <c r="B21" i="2"/>
  <c r="B22" i="2"/>
  <c r="B23" i="2"/>
  <c r="B24" i="2"/>
  <c r="B25" i="2"/>
  <c r="B26" i="2"/>
  <c r="E27" i="21" l="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6" i="21"/>
  <c r="D16" i="21"/>
  <c r="C16" i="21"/>
  <c r="B16" i="21"/>
  <c r="E15" i="21"/>
  <c r="D15" i="21"/>
  <c r="C15" i="21"/>
  <c r="B15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6" i="8"/>
  <c r="F16" i="8"/>
  <c r="E16" i="8"/>
  <c r="D16" i="8"/>
  <c r="C16" i="8"/>
  <c r="B16" i="8"/>
  <c r="G15" i="8"/>
  <c r="F15" i="8"/>
  <c r="E15" i="8"/>
  <c r="D15" i="8"/>
  <c r="C15" i="8"/>
  <c r="B15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8" i="8"/>
  <c r="F8" i="8"/>
  <c r="E8" i="8"/>
  <c r="D8" i="8"/>
  <c r="C8" i="8"/>
  <c r="B8" i="8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5" i="7"/>
  <c r="D14" i="7"/>
  <c r="D13" i="7"/>
  <c r="D12" i="7"/>
  <c r="D11" i="7"/>
  <c r="D10" i="7"/>
  <c r="D9" i="7"/>
  <c r="D8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19" i="7"/>
  <c r="B18" i="7"/>
  <c r="B17" i="7"/>
  <c r="B15" i="7"/>
  <c r="B14" i="7"/>
  <c r="B13" i="7"/>
  <c r="B12" i="7"/>
  <c r="B11" i="7"/>
  <c r="B10" i="7"/>
  <c r="B9" i="7"/>
  <c r="B8" i="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9" i="1"/>
  <c r="C18" i="1"/>
  <c r="C17" i="1"/>
  <c r="C15" i="1"/>
  <c r="C14" i="1"/>
  <c r="C13" i="1"/>
  <c r="C11" i="1"/>
  <c r="C10" i="1"/>
  <c r="C9" i="1"/>
  <c r="C8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<sst xmlns="http://schemas.openxmlformats.org/spreadsheetml/2006/main" count="942" uniqueCount="118">
  <si>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</si>
  <si>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</si>
  <si>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</si>
  <si>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</si>
  <si>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</si>
  <si>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</si>
  <si>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</si>
  <si>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</si>
  <si>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</si>
  <si>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</si>
  <si>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</si>
  <si>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</si>
  <si>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LIBERTY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</si>
  <si>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</si>
  <si>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</si>
  <si>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</si>
  <si>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</si>
  <si>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</si>
  <si>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</si>
  <si>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</si>
  <si>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</si>
  <si>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</si>
  <si>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</si>
  <si>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</si>
  <si>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</si>
  <si>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</si>
  <si>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</si>
  <si>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</si>
  <si>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</si>
  <si>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</si>
  <si>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</si>
  <si>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</si>
  <si>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</si>
  <si>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</si>
  <si>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</si>
  <si>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</si>
  <si>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</si>
  <si>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</si>
  <si>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</si>
  <si>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</si>
  <si>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</si>
  <si>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</si>
  <si>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</si>
  <si>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</si>
  <si>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</si>
  <si>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</si>
  <si>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</si>
  <si>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</si>
  <si>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</si>
  <si>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</si>
  <si>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</si>
  <si>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</si>
  <si>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</si>
  <si>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</si>
  <si>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</si>
  <si>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</si>
  <si>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</si>
  <si>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</si>
  <si>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</si>
  <si>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</si>
  <si>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</si>
  <si>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</si>
  <si>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</si>
  <si>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</si>
  <si>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</si>
  <si>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</si>
  <si>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</si>
  <si>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</si>
  <si>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</si>
  <si>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</si>
  <si>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</si>
  <si>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</si>
  <si>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</si>
  <si>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</si>
  <si>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</si>
  <si>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</si>
  <si>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</si>
  <si>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</si>
  <si>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</si>
  <si>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</si>
  <si>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</si>
  <si>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</si>
  <si>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</si>
  <si>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</si>
  <si>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</si>
  <si>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</si>
  <si>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</si>
  <si>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</si>
  <si>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</si>
  <si>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</si>
  <si>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</si>
  <si>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</si>
  <si>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</si>
  <si>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</si>
  <si>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</si>
  <si>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</si>
  <si>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</si>
  <si>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</si>
  <si>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</si>
  <si>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</si>
  <si>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</si>
  <si>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</si>
  <si>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</si>
  <si>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</si>
  <si>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</si>
  <si>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</si>
  <si>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</si>
  <si>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</si>
  <si>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</si>
  <si>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</si>
  <si>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</si>
  <si>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</si>
  <si>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</si>
  <si>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</si>
  <si>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</si>
  <si>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</si>
  <si>
    <t>EVEREST</t>
  </si>
  <si>
    <t>ANDINA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</si>
</sst>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1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0" fillId="0" borderId="0" xfId="0" applyFont="1"/>
    <xf numFmtId="14" fontId="20" fillId="0" borderId="0" xfId="0" applyNumberFormat="1" applyFont="1"/>
    <xf numFmtId="3" fontId="20" fillId="0" borderId="0" xfId="0" applyNumberFormat="1" applyFont="1"/>
    <xf numFmtId="165" fontId="20" fillId="0" borderId="0" xfId="0" applyNumberFormat="1" applyFont="1"/>
    <xf numFmtId="3" fontId="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80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78</v>
      </c>
    </row>
    <row r="8" spans="3:3" ht="14.1" customHeight="1" x14ac:dyDescent="0.25">
      <c r="C8" s="43"/>
    </row>
    <row r="9" spans="3:3" ht="18" x14ac:dyDescent="0.25">
      <c r="C9" s="43" t="s">
        <v>79</v>
      </c>
    </row>
    <row r="10" spans="3:3" ht="14.1" customHeight="1" x14ac:dyDescent="0.25">
      <c r="C10" s="43"/>
    </row>
    <row r="11" spans="3:3" ht="18" x14ac:dyDescent="0.25">
      <c r="C11" s="43" t="s">
        <v>74</v>
      </c>
    </row>
    <row r="12" spans="3:3" ht="14.1" customHeight="1" x14ac:dyDescent="0.25">
      <c r="C12" s="43"/>
    </row>
    <row r="13" spans="3:3" ht="18" x14ac:dyDescent="0.25">
      <c r="C13" s="43" t="s">
        <v>75</v>
      </c>
    </row>
    <row r="14" spans="3:3" ht="14.1" customHeight="1" x14ac:dyDescent="0.25">
      <c r="C14" s="43"/>
    </row>
    <row r="15" spans="3:3" ht="18" x14ac:dyDescent="0.25">
      <c r="C15" s="43" t="s">
        <v>76</v>
      </c>
    </row>
    <row r="16" spans="3:3" ht="14.1" customHeight="1" x14ac:dyDescent="0.25">
      <c r="C16" s="43"/>
    </row>
    <row r="17" spans="3:3" ht="18" x14ac:dyDescent="0.25">
      <c r="C17" s="43" t="s">
        <v>77</v>
      </c>
    </row>
    <row r="18" spans="3:3" ht="14.1" customHeight="1" x14ac:dyDescent="0.25">
      <c r="C18" s="43"/>
    </row>
    <row r="19" spans="3:3" ht="18" x14ac:dyDescent="0.25">
      <c r="C19" s="43" t="s">
        <v>92</v>
      </c>
    </row>
    <row r="20" spans="3:3" ht="14.1" customHeight="1" x14ac:dyDescent="0.25">
      <c r="C20" s="43"/>
    </row>
    <row r="21" spans="3:3" ht="18" x14ac:dyDescent="0.25">
      <c r="C21" s="43" t="s">
        <v>93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1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56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57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45657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3" t="s">
        <v>58</v>
      </c>
      <c r="C5" s="136" t="s">
        <v>49</v>
      </c>
      <c r="D5" s="137"/>
      <c r="E5" s="138"/>
      <c r="F5" s="134" t="s">
        <v>46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59</v>
      </c>
      <c r="C6" s="17" t="s">
        <v>47</v>
      </c>
      <c r="D6" s="17" t="s">
        <v>48</v>
      </c>
      <c r="E6" s="18" t="s">
        <v>59</v>
      </c>
      <c r="F6" s="19" t="s">
        <v>47</v>
      </c>
      <c r="G6" s="20" t="s">
        <v>48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+IFERROR(VLOOKUP($A7&amp;$D$3,BaseRS_VID!$A$3:$I$913,4,0),"N.A.")</f>
        <v>1434094.89</v>
      </c>
      <c r="C7" s="52">
        <f>+IFERROR(VLOOKUP($A7&amp;$D$3,BaseRS_VID!$A$3:$I$913,5,0),"N.A.")</f>
        <v>3246.95</v>
      </c>
      <c r="D7" s="52">
        <f>+IFERROR(VLOOKUP($A7&amp;$D$3,BaseRS_VID!$A$3:$I$913,6,0),"N.A.")</f>
        <v>2221.0500000000002</v>
      </c>
      <c r="E7" s="57">
        <f>+IFERROR(VLOOKUP($A7&amp;$D$3,BaseRS_VID!$A$3:$I$913,7,0),"N.A.")</f>
        <v>4004.75</v>
      </c>
      <c r="F7" s="58">
        <f>+IFERROR(VLOOKUP($A7&amp;$D$3,BaseRS_VID!$A$3:$I$913,8,0),"N.A.")</f>
        <v>84581.79</v>
      </c>
      <c r="G7" s="59">
        <f>+IFERROR(VLOOKUP($A7&amp;$D$3,BaseRS_VID!$A$3:$I$913,9,0),"N.A.")</f>
        <v>47040.66</v>
      </c>
    </row>
    <row r="8" spans="1:18" ht="24.75" customHeight="1" x14ac:dyDescent="0.2">
      <c r="A8" s="66" t="s">
        <v>96</v>
      </c>
      <c r="B8" s="49">
        <f>+IFERROR(VLOOKUP($A8&amp;$D$3,BaseRS_VID!$A$3:$I$913,4,0),"N.A.")</f>
        <v>62651.360000000001</v>
      </c>
      <c r="C8" s="52">
        <f>+IFERROR(VLOOKUP($A8&amp;$D$3,BaseRS_VID!$A$3:$I$913,5,0),"N.A.")</f>
        <v>0</v>
      </c>
      <c r="D8" s="52">
        <f>+IFERROR(VLOOKUP($A8&amp;$D$3,BaseRS_VID!$A$3:$I$913,6,0),"N.A.")</f>
        <v>1716.95</v>
      </c>
      <c r="E8" s="57">
        <f>+IFERROR(VLOOKUP($A8&amp;$D$3,BaseRS_VID!$A$3:$I$913,7,0),"N.A.")</f>
        <v>6797.77</v>
      </c>
      <c r="F8" s="58">
        <f>+IFERROR(VLOOKUP($A8&amp;$D$3,BaseRS_VID!$A$3:$I$913,8,0),"N.A.")</f>
        <v>106809.77</v>
      </c>
      <c r="G8" s="59">
        <f>+IFERROR(VLOOKUP($A8&amp;$D$3,BaseRS_VID!$A$3:$I$913,9,0),"N.A.")</f>
        <v>98752.45</v>
      </c>
    </row>
    <row r="9" spans="1:18" ht="24.75" customHeight="1" x14ac:dyDescent="0.2">
      <c r="A9" s="66" t="s">
        <v>114</v>
      </c>
      <c r="B9" s="49">
        <f>+IFERROR(VLOOKUP($A9&amp;$D$3,BaseRS_VID!$A$3:$I$913,4,0),"N.A.")</f>
        <v>580500.41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66" t="s">
        <v>117</v>
      </c>
      <c r="B10" s="49">
        <f>+IFERROR(VLOOKUP($A10&amp;$D$3,BaseRS_VID!$A$3:$I$913,4,0),"N.A.")</f>
        <v>22462.16</v>
      </c>
      <c r="C10" s="52">
        <f>+IFERROR(VLOOKUP($A10&amp;$D$3,BaseRS_VID!$A$3:$I$913,5,0),"N.A.")</f>
        <v>0</v>
      </c>
      <c r="D10" s="52">
        <f>+IFERROR(VLOOKUP($A10&amp;$D$3,BaseRS_VID!$A$3:$I$913,6,0),"N.A.")</f>
        <v>0</v>
      </c>
      <c r="E10" s="57">
        <f>+IFERROR(VLOOKUP($A10&amp;$D$3,BaseRS_VID!$A$3:$I$913,7,0),"N.A.")</f>
        <v>0</v>
      </c>
      <c r="F10" s="58">
        <f>+IFERROR(VLOOKUP($A10&amp;$D$3,BaseRS_VID!$A$3:$I$913,8,0),"N.A.")</f>
        <v>0</v>
      </c>
      <c r="G10" s="59">
        <f>+IFERROR(VLOOKUP($A10&amp;$D$3,BaseRS_VID!$A$3:$I$913,9,0),"N.A.")</f>
        <v>0</v>
      </c>
    </row>
    <row r="11" spans="1:18" ht="24.75" customHeight="1" x14ac:dyDescent="0.2">
      <c r="A11" s="14" t="s">
        <v>23</v>
      </c>
      <c r="B11" s="49">
        <f>+IFERROR(VLOOKUP($A11&amp;$D$3,BaseRS_VID!$A$3:$I$913,4,0),"N.A.")</f>
        <v>31.94</v>
      </c>
      <c r="C11" s="52">
        <f>+IFERROR(VLOOKUP($A11&amp;$D$3,BaseRS_VID!$A$3:$I$913,5,0),"N.A.")</f>
        <v>232.08</v>
      </c>
      <c r="D11" s="52">
        <f>+IFERROR(VLOOKUP($A11&amp;$D$3,BaseRS_VID!$A$3:$I$913,6,0),"N.A.")</f>
        <v>0</v>
      </c>
      <c r="E11" s="57">
        <f>+IFERROR(VLOOKUP($A11&amp;$D$3,BaseRS_VID!$A$3:$I$913,7,0),"N.A.")</f>
        <v>638.75</v>
      </c>
      <c r="F11" s="58">
        <f>+IFERROR(VLOOKUP($A11&amp;$D$3,BaseRS_VID!$A$3:$I$913,8,0),"N.A.")</f>
        <v>2304.7600000000002</v>
      </c>
      <c r="G11" s="59">
        <f>+IFERROR(VLOOKUP($A11&amp;$D$3,BaseRS_VID!$A$3:$I$913,9,0),"N.A.")</f>
        <v>772.01</v>
      </c>
    </row>
    <row r="12" spans="1:18" ht="24.75" customHeight="1" x14ac:dyDescent="0.2">
      <c r="A12" s="14" t="s">
        <v>24</v>
      </c>
      <c r="B12" s="49">
        <f>+IFERROR(VLOOKUP($A12&amp;$D$3,BaseRS_VID!$A$3:$I$913,4,0),"N.A.")</f>
        <v>23549.91</v>
      </c>
      <c r="C12" s="52">
        <f>+IFERROR(VLOOKUP($A12&amp;$D$3,BaseRS_VID!$A$3:$I$913,5,0),"N.A.")</f>
        <v>125825.86</v>
      </c>
      <c r="D12" s="52">
        <f>+IFERROR(VLOOKUP($A12&amp;$D$3,BaseRS_VID!$A$3:$I$913,6,0),"N.A.")</f>
        <v>91536.27</v>
      </c>
      <c r="E12" s="57">
        <f>+IFERROR(VLOOKUP($A12&amp;$D$3,BaseRS_VID!$A$3:$I$913,7,0),"N.A.")</f>
        <v>75984.87</v>
      </c>
      <c r="F12" s="58">
        <f>+IFERROR(VLOOKUP($A12&amp;$D$3,BaseRS_VID!$A$3:$I$913,8,0),"N.A.")</f>
        <v>43292.41</v>
      </c>
      <c r="G12" s="59">
        <f>+IFERROR(VLOOKUP($A12&amp;$D$3,BaseRS_VID!$A$3:$I$913,9,0),"N.A.")</f>
        <v>15000.75</v>
      </c>
    </row>
    <row r="13" spans="1:18" ht="24.75" customHeight="1" x14ac:dyDescent="0.2">
      <c r="A13" s="14" t="s">
        <v>25</v>
      </c>
      <c r="B13" s="49">
        <f>+IFERROR(VLOOKUP($A13&amp;$D$3,BaseRS_VID!$A$3:$I$913,4,0),"N.A.")</f>
        <v>77372.13</v>
      </c>
      <c r="C13" s="52">
        <f>+IFERROR(VLOOKUP($A13&amp;$D$3,BaseRS_VID!$A$3:$I$913,5,0),"N.A.")</f>
        <v>0</v>
      </c>
      <c r="D13" s="52">
        <f>+IFERROR(VLOOKUP($A13&amp;$D$3,BaseRS_VID!$A$3:$I$913,6,0),"N.A.")</f>
        <v>865.76</v>
      </c>
      <c r="E13" s="57">
        <f>+IFERROR(VLOOKUP($A13&amp;$D$3,BaseRS_VID!$A$3:$I$913,7,0),"N.A.")</f>
        <v>3399.23</v>
      </c>
      <c r="F13" s="58">
        <f>+IFERROR(VLOOKUP($A13&amp;$D$3,BaseRS_VID!$A$3:$I$913,8,0),"N.A.")</f>
        <v>61686.720000000001</v>
      </c>
      <c r="G13" s="59">
        <f>+IFERROR(VLOOKUP($A13&amp;$D$3,BaseRS_VID!$A$3:$I$913,9,0),"N.A.")</f>
        <v>24353.89</v>
      </c>
    </row>
    <row r="14" spans="1:18" ht="24.75" customHeight="1" x14ac:dyDescent="0.2">
      <c r="A14" s="14" t="s">
        <v>100</v>
      </c>
      <c r="B14" s="49">
        <f>+IFERROR(VLOOKUP($A14&amp;$D$3,BaseRS_VID!$A$3:$I$913,4,0),"N.A.")</f>
        <v>5260.37</v>
      </c>
      <c r="C14" s="52">
        <f>+IFERROR(VLOOKUP($A14&amp;$D$3,BaseRS_VID!$A$3:$I$913,5,0),"N.A.")</f>
        <v>0</v>
      </c>
      <c r="D14" s="52">
        <f>+IFERROR(VLOOKUP($A14&amp;$D$3,BaseRS_VID!$A$3:$I$913,6,0),"N.A.")</f>
        <v>0</v>
      </c>
      <c r="E14" s="57">
        <f>+IFERROR(VLOOKUP($A14&amp;$D$3,BaseRS_VID!$A$3:$I$913,7,0),"N.A.")</f>
        <v>0</v>
      </c>
      <c r="F14" s="58">
        <f>+IFERROR(VLOOKUP($A14&amp;$D$3,BaseRS_VID!$A$3:$I$913,8,0),"N.A.")</f>
        <v>3548.4</v>
      </c>
      <c r="G14" s="59">
        <f>+IFERROR(VLOOKUP($A14&amp;$D$3,BaseRS_VID!$A$3:$I$913,9,0),"N.A.")</f>
        <v>1647.21</v>
      </c>
    </row>
    <row r="15" spans="1:18" ht="24.75" customHeight="1" x14ac:dyDescent="0.2">
      <c r="A15" s="14" t="s">
        <v>26</v>
      </c>
      <c r="B15" s="49">
        <f>+IFERROR(VLOOKUP($A15&amp;$D$3,BaseRS_VID!$A$3:$I$913,4,0),"N.A.")</f>
        <v>374924.53</v>
      </c>
      <c r="C15" s="52">
        <f>+IFERROR(VLOOKUP($A15&amp;$D$3,BaseRS_VID!$A$3:$I$913,5,0),"N.A.")</f>
        <v>89041.55</v>
      </c>
      <c r="D15" s="52">
        <f>+IFERROR(VLOOKUP($A15&amp;$D$3,BaseRS_VID!$A$3:$I$913,6,0),"N.A.")</f>
        <v>50024.2</v>
      </c>
      <c r="E15" s="57">
        <f>+IFERROR(VLOOKUP($A15&amp;$D$3,BaseRS_VID!$A$3:$I$913,7,0),"N.A.")</f>
        <v>45497.5</v>
      </c>
      <c r="F15" s="58">
        <f>+IFERROR(VLOOKUP($A15&amp;$D$3,BaseRS_VID!$A$3:$I$913,8,0),"N.A.")</f>
        <v>154527.38</v>
      </c>
      <c r="G15" s="59">
        <f>+IFERROR(VLOOKUP($A15&amp;$D$3,BaseRS_VID!$A$3:$I$913,9,0),"N.A.")</f>
        <v>86614.07</v>
      </c>
    </row>
    <row r="16" spans="1:18" ht="24.75" customHeight="1" x14ac:dyDescent="0.2">
      <c r="A16" s="14" t="s">
        <v>111</v>
      </c>
      <c r="B16" s="49">
        <f>+IFERROR(VLOOKUP($A16&amp;$D$3,BaseRS_VID!$A$3:$I$913,4,0),"N.A.")</f>
        <v>0</v>
      </c>
      <c r="C16" s="52">
        <f>+IFERROR(VLOOKUP($A16&amp;$D$3,BaseRS_VID!$A$3:$I$913,5,0),"N.A.")</f>
        <v>95442.66</v>
      </c>
      <c r="D16" s="52">
        <f>+IFERROR(VLOOKUP($A16&amp;$D$3,BaseRS_VID!$A$3:$I$913,6,0),"N.A.")</f>
        <v>40358.870000000003</v>
      </c>
      <c r="E16" s="57">
        <f>+IFERROR(VLOOKUP($A16&amp;$D$3,BaseRS_VID!$A$3:$I$913,7,0),"N.A.")</f>
        <v>52284.19</v>
      </c>
      <c r="F16" s="58">
        <f>+IFERROR(VLOOKUP($A16&amp;$D$3,BaseRS_VID!$A$3:$I$913,8,0),"N.A.")</f>
        <v>0</v>
      </c>
      <c r="G16" s="59">
        <f>+IFERROR(VLOOKUP($A16&amp;$D$3,BaseRS_VID!$A$3:$I$913,9,0),"N.A.")</f>
        <v>0</v>
      </c>
    </row>
    <row r="17" spans="1:7" ht="24.75" customHeight="1" x14ac:dyDescent="0.2">
      <c r="A17" s="14" t="s">
        <v>112</v>
      </c>
      <c r="B17" s="49">
        <f>+IFERROR(VLOOKUP($A17&amp;$D$3,BaseRS_VID!$A$3:$I$913,4,0),"N.A.")</f>
        <v>1231.5899999999999</v>
      </c>
      <c r="C17" s="52">
        <f>+IFERROR(VLOOKUP($A17&amp;$D$3,BaseRS_VID!$A$3:$I$913,5,0),"N.A.")</f>
        <v>0</v>
      </c>
      <c r="D17" s="52">
        <f>+IFERROR(VLOOKUP($A17&amp;$D$3,BaseRS_VID!$A$3:$I$913,6,0),"N.A.")</f>
        <v>0</v>
      </c>
      <c r="E17" s="57">
        <f>+IFERROR(VLOOKUP($A17&amp;$D$3,BaseRS_VID!$A$3:$I$913,7,0),"N.A.")</f>
        <v>0</v>
      </c>
      <c r="F17" s="58">
        <f>+IFERROR(VLOOKUP($A17&amp;$D$3,BaseRS_VID!$A$3:$I$913,8,0),"N.A.")</f>
        <v>23174.59</v>
      </c>
      <c r="G17" s="59">
        <f>+IFERROR(VLOOKUP($A17&amp;$D$3,BaseRS_VID!$A$3:$I$913,9,0),"N.A.")</f>
        <v>9031.33</v>
      </c>
    </row>
    <row r="18" spans="1:7" ht="24.75" customHeight="1" x14ac:dyDescent="0.2">
      <c r="A18" s="14" t="s">
        <v>113</v>
      </c>
      <c r="B18" s="49">
        <f>+IFERROR(VLOOKUP($A18&amp;$D$3,BaseRS_VID!$A$3:$I$913,4,0),"N.A.")</f>
        <v>0</v>
      </c>
      <c r="C18" s="52">
        <f>+IFERROR(VLOOKUP($A18&amp;$D$3,BaseRS_VID!$A$3:$I$913,5,0),"N.A.")</f>
        <v>5318.46</v>
      </c>
      <c r="D18" s="52">
        <f>+IFERROR(VLOOKUP($A18&amp;$D$3,BaseRS_VID!$A$3:$I$913,6,0),"N.A.")</f>
        <v>1744.52</v>
      </c>
      <c r="E18" s="57">
        <f>+IFERROR(VLOOKUP($A18&amp;$D$3,BaseRS_VID!$A$3:$I$913,7,0),"N.A.")</f>
        <v>48.09</v>
      </c>
      <c r="F18" s="58">
        <f>+IFERROR(VLOOKUP($A18&amp;$D$3,BaseRS_VID!$A$3:$I$913,8,0),"N.A.")</f>
        <v>6749.45</v>
      </c>
      <c r="G18" s="59">
        <f>+IFERROR(VLOOKUP($A18&amp;$D$3,BaseRS_VID!$A$3:$I$913,9,0),"N.A.")</f>
        <v>1908.2</v>
      </c>
    </row>
    <row r="19" spans="1:7" ht="24.75" customHeight="1" x14ac:dyDescent="0.2">
      <c r="A19" s="14" t="s">
        <v>27</v>
      </c>
      <c r="B19" s="49">
        <f>+IFERROR(VLOOKUP($A19&amp;$D$3,BaseRS_VID!$A$3:$I$913,4,0),"N.A.")</f>
        <v>0</v>
      </c>
      <c r="C19" s="52">
        <f>+IFERROR(VLOOKUP($A19&amp;$D$3,BaseRS_VID!$A$3:$I$913,5,0),"N.A.")</f>
        <v>10307.24</v>
      </c>
      <c r="D19" s="52">
        <f>+IFERROR(VLOOKUP($A19&amp;$D$3,BaseRS_VID!$A$3:$I$913,6,0),"N.A.")</f>
        <v>11208.77</v>
      </c>
      <c r="E19" s="57">
        <f>+IFERROR(VLOOKUP($A19&amp;$D$3,BaseRS_VID!$A$3:$I$913,7,0),"N.A.")</f>
        <v>17382.490000000002</v>
      </c>
      <c r="F19" s="58">
        <f>+IFERROR(VLOOKUP($A19&amp;$D$3,BaseRS_VID!$A$3:$I$913,8,0),"N.A.")</f>
        <v>16164.41</v>
      </c>
      <c r="G19" s="59">
        <f>+IFERROR(VLOOKUP($A19&amp;$D$3,BaseRS_VID!$A$3:$I$913,9,0),"N.A.")</f>
        <v>10343.35</v>
      </c>
    </row>
    <row r="20" spans="1:7" ht="24.75" customHeight="1" x14ac:dyDescent="0.2">
      <c r="A20" s="14" t="s">
        <v>28</v>
      </c>
      <c r="B20" s="49">
        <f>+IFERROR(VLOOKUP($A20&amp;$D$3,BaseRS_VID!$A$3:$I$913,4,0),"N.A.")</f>
        <v>1466.64</v>
      </c>
      <c r="C20" s="52">
        <f>+IFERROR(VLOOKUP($A20&amp;$D$3,BaseRS_VID!$A$3:$I$913,5,0),"N.A.")</f>
        <v>0</v>
      </c>
      <c r="D20" s="52">
        <f>+IFERROR(VLOOKUP($A20&amp;$D$3,BaseRS_VID!$A$3:$I$913,6,0),"N.A.")</f>
        <v>277.73</v>
      </c>
      <c r="E20" s="57">
        <f>+IFERROR(VLOOKUP($A20&amp;$D$3,BaseRS_VID!$A$3:$I$913,7,0),"N.A.")</f>
        <v>1473.57</v>
      </c>
      <c r="F20" s="58">
        <f>+IFERROR(VLOOKUP($A20&amp;$D$3,BaseRS_VID!$A$3:$I$913,8,0),"N.A.")</f>
        <v>21886.26</v>
      </c>
      <c r="G20" s="59">
        <f>+IFERROR(VLOOKUP($A20&amp;$D$3,BaseRS_VID!$A$3:$I$913,9,0),"N.A.")</f>
        <v>13941.81</v>
      </c>
    </row>
    <row r="21" spans="1:7" ht="24.75" customHeight="1" x14ac:dyDescent="0.2">
      <c r="A21" s="14" t="s">
        <v>29</v>
      </c>
      <c r="B21" s="49">
        <f>+IFERROR(VLOOKUP($A21&amp;$D$3,BaseRS_VID!$A$3:$I$913,4,0),"N.A.")</f>
        <v>222274.46</v>
      </c>
      <c r="C21" s="52">
        <f>+IFERROR(VLOOKUP($A21&amp;$D$3,BaseRS_VID!$A$3:$I$913,5,0),"N.A.")</f>
        <v>0</v>
      </c>
      <c r="D21" s="52">
        <f>+IFERROR(VLOOKUP($A21&amp;$D$3,BaseRS_VID!$A$3:$I$913,6,0),"N.A.")</f>
        <v>107.32</v>
      </c>
      <c r="E21" s="57">
        <f>+IFERROR(VLOOKUP($A21&amp;$D$3,BaseRS_VID!$A$3:$I$913,7,0),"N.A.")</f>
        <v>365.01</v>
      </c>
      <c r="F21" s="58">
        <f>+IFERROR(VLOOKUP($A21&amp;$D$3,BaseRS_VID!$A$3:$I$913,8,0),"N.A.")</f>
        <v>2826.82</v>
      </c>
      <c r="G21" s="59">
        <f>+IFERROR(VLOOKUP($A21&amp;$D$3,BaseRS_VID!$A$3:$I$913,9,0),"N.A.")</f>
        <v>407.75</v>
      </c>
    </row>
    <row r="22" spans="1:7" ht="24.75" customHeight="1" x14ac:dyDescent="0.2">
      <c r="A22" s="14" t="s">
        <v>30</v>
      </c>
      <c r="B22" s="49">
        <f>+IFERROR(VLOOKUP($A22&amp;$D$3,BaseRS_VID!$A$3:$I$913,4,0),"N.A.")</f>
        <v>206914.66</v>
      </c>
      <c r="C22" s="52">
        <f>+IFERROR(VLOOKUP($A22&amp;$D$3,BaseRS_VID!$A$3:$I$913,5,0),"N.A.")</f>
        <v>27.45</v>
      </c>
      <c r="D22" s="52">
        <f>+IFERROR(VLOOKUP($A22&amp;$D$3,BaseRS_VID!$A$3:$I$913,6,0),"N.A.")</f>
        <v>792.28</v>
      </c>
      <c r="E22" s="57">
        <f>+IFERROR(VLOOKUP($A22&amp;$D$3,BaseRS_VID!$A$3:$I$913,7,0),"N.A.")</f>
        <v>5695.26</v>
      </c>
      <c r="F22" s="58">
        <f>+IFERROR(VLOOKUP($A22&amp;$D$3,BaseRS_VID!$A$3:$I$913,8,0),"N.A.")</f>
        <v>16221.05</v>
      </c>
      <c r="G22" s="59">
        <f>+IFERROR(VLOOKUP($A22&amp;$D$3,BaseRS_VID!$A$3:$I$913,9,0),"N.A.")</f>
        <v>11377.85</v>
      </c>
    </row>
    <row r="23" spans="1:7" ht="24.75" customHeight="1" x14ac:dyDescent="0.2">
      <c r="A23" s="14" t="s">
        <v>31</v>
      </c>
      <c r="B23" s="49">
        <f>+IFERROR(VLOOKUP($A23&amp;$D$3,BaseRS_VID!$A$3:$I$913,4,0),"N.A.")</f>
        <v>79535.67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48011.11</v>
      </c>
      <c r="G23" s="59">
        <f>+IFERROR(VLOOKUP($A23&amp;$D$3,BaseRS_VID!$A$3:$I$913,9,0),"N.A.")</f>
        <v>16123.69</v>
      </c>
    </row>
    <row r="24" spans="1:7" ht="24.75" customHeight="1" x14ac:dyDescent="0.2">
      <c r="A24" s="14" t="s">
        <v>32</v>
      </c>
      <c r="B24" s="49">
        <f>+IFERROR(VLOOKUP($A24&amp;$D$3,BaseRS_VID!$A$3:$I$913,4,0),"N.A.")</f>
        <v>1496.65</v>
      </c>
      <c r="C24" s="52">
        <f>+IFERROR(VLOOKUP($A24&amp;$D$3,BaseRS_VID!$A$3:$I$913,5,0),"N.A.")</f>
        <v>0</v>
      </c>
      <c r="D24" s="52">
        <f>+IFERROR(VLOOKUP($A24&amp;$D$3,BaseRS_VID!$A$3:$I$913,6,0),"N.A.")</f>
        <v>0</v>
      </c>
      <c r="E24" s="57">
        <f>+IFERROR(VLOOKUP($A24&amp;$D$3,BaseRS_VID!$A$3:$I$913,7,0),"N.A.")</f>
        <v>0</v>
      </c>
      <c r="F24" s="58">
        <f>+IFERROR(VLOOKUP($A24&amp;$D$3,BaseRS_VID!$A$3:$I$913,8,0),"N.A.")</f>
        <v>38569.82</v>
      </c>
      <c r="G24" s="59">
        <f>+IFERROR(VLOOKUP($A24&amp;$D$3,BaseRS_VID!$A$3:$I$913,9,0),"N.A.")</f>
        <v>15645.75</v>
      </c>
    </row>
    <row r="25" spans="1:7" ht="24.75" customHeight="1" x14ac:dyDescent="0.2">
      <c r="A25" s="14" t="s">
        <v>33</v>
      </c>
      <c r="B25" s="49">
        <f>+IFERROR(VLOOKUP($A25&amp;$D$3,BaseRS_VID!$A$3:$I$913,4,0),"N.A.")</f>
        <v>98485.37</v>
      </c>
      <c r="C25" s="52">
        <f>+IFERROR(VLOOKUP($A25&amp;$D$3,BaseRS_VID!$A$3:$I$913,5,0),"N.A.")</f>
        <v>180763.08</v>
      </c>
      <c r="D25" s="52">
        <f>+IFERROR(VLOOKUP($A25&amp;$D$3,BaseRS_VID!$A$3:$I$913,6,0),"N.A.")</f>
        <v>139188.49</v>
      </c>
      <c r="E25" s="57">
        <f>+IFERROR(VLOOKUP($A25&amp;$D$3,BaseRS_VID!$A$3:$I$913,7,0),"N.A.")</f>
        <v>142042.79999999999</v>
      </c>
      <c r="F25" s="58">
        <f>+IFERROR(VLOOKUP($A25&amp;$D$3,BaseRS_VID!$A$3:$I$913,8,0),"N.A.")</f>
        <v>38106.79</v>
      </c>
      <c r="G25" s="59">
        <f>+IFERROR(VLOOKUP($A25&amp;$D$3,BaseRS_VID!$A$3:$I$913,9,0),"N.A.")</f>
        <v>33011.129999999997</v>
      </c>
    </row>
    <row r="26" spans="1:7" ht="24.75" customHeight="1" x14ac:dyDescent="0.2">
      <c r="A26" s="14" t="s">
        <v>105</v>
      </c>
      <c r="B26" s="49">
        <f>+IFERROR(VLOOKUP($A26&amp;$D$3,BaseRS_VID!$A$3:$I$913,4,0),"N.A.")</f>
        <v>63783.519999999997</v>
      </c>
      <c r="C26" s="52">
        <f>+IFERROR(VLOOKUP($A26&amp;$D$3,BaseRS_VID!$A$3:$I$913,5,0),"N.A.")</f>
        <v>0</v>
      </c>
      <c r="D26" s="52">
        <f>+IFERROR(VLOOKUP($A26&amp;$D$3,BaseRS_VID!$A$3:$I$913,6,0),"N.A.")</f>
        <v>0</v>
      </c>
      <c r="E26" s="57">
        <f>+IFERROR(VLOOKUP($A26&amp;$D$3,BaseRS_VID!$A$3:$I$913,7,0),"N.A.")</f>
        <v>0</v>
      </c>
      <c r="F26" s="58">
        <f>+IFERROR(VLOOKUP($A26&amp;$D$3,BaseRS_VID!$A$3:$I$913,8,0),"N.A.")</f>
        <v>0</v>
      </c>
      <c r="G26" s="59">
        <f>+IFERROR(VLOOKUP($A26&amp;$D$3,BaseRS_VID!$A$3:$I$913,9,0),"N.A.")</f>
        <v>0</v>
      </c>
    </row>
    <row r="27" spans="1:7" ht="24.75" customHeight="1" thickBot="1" x14ac:dyDescent="0.25">
      <c r="A27" s="15" t="s">
        <v>34</v>
      </c>
      <c r="B27" s="53">
        <f>+IFERROR(VLOOKUP($A27&amp;$D$3,BaseRS_VID!$A$3:$I$913,4,0),"N.A.")</f>
        <v>232168.56</v>
      </c>
      <c r="C27" s="54">
        <f>+IFERROR(VLOOKUP($A27&amp;$D$3,BaseRS_VID!$A$3:$I$913,5,0),"N.A.")</f>
        <v>295029.37</v>
      </c>
      <c r="D27" s="54">
        <f>+IFERROR(VLOOKUP($A27&amp;$D$3,BaseRS_VID!$A$3:$I$913,6,0),"N.A.")</f>
        <v>187984.55</v>
      </c>
      <c r="E27" s="60">
        <f>+IFERROR(VLOOKUP($A27&amp;$D$3,BaseRS_VID!$A$3:$I$913,7,0),"N.A.")</f>
        <v>178835.91</v>
      </c>
      <c r="F27" s="61">
        <f>+IFERROR(VLOOKUP($A27&amp;$D$3,BaseRS_VID!$A$3:$I$913,8,0),"N.A.")</f>
        <v>732056.52</v>
      </c>
      <c r="G27" s="62">
        <f>+IFERROR(VLOOKUP($A27&amp;$D$3,BaseRS_VID!$A$3:$I$913,9,0),"N.A.")</f>
        <v>539713.84</v>
      </c>
    </row>
    <row r="28" spans="1:7" ht="24.75" customHeight="1" thickTop="1" x14ac:dyDescent="0.2">
      <c r="A28" s="27"/>
      <c r="B28" s="27"/>
      <c r="C28" s="27"/>
      <c r="D28" s="27"/>
      <c r="E28" s="27"/>
      <c r="F28" s="27"/>
      <c r="G28" s="27"/>
    </row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>
      <c r="A39" s="22"/>
      <c r="B39" s="8"/>
      <c r="C39" s="8"/>
      <c r="D39" s="8"/>
      <c r="E39" s="8"/>
      <c r="F39" s="8"/>
      <c r="G39" s="8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8Zrr3oUbAt6F0N8iwgl4k01KuIYK8EMbdbcv4/FWvCyel48//lLypmZi0wS7fcEKlP4h16JcxXqsQuCPMmVvJA==" saltValue="bz01hdaiSZbwxZqeje5Acw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3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50</v>
      </c>
      <c r="E1" s="45" t="s">
        <v>51</v>
      </c>
      <c r="F1" s="45"/>
      <c r="G1" s="45" t="s">
        <v>52</v>
      </c>
      <c r="H1" s="45"/>
      <c r="I1" s="45" t="s">
        <v>53</v>
      </c>
    </row>
    <row r="2" spans="1:10" ht="30" customHeight="1" x14ac:dyDescent="0.25">
      <c r="A2" s="68"/>
      <c r="B2" s="69"/>
      <c r="C2" s="69"/>
      <c r="D2" s="69" t="s">
        <v>54</v>
      </c>
      <c r="E2" s="69" t="s">
        <v>54</v>
      </c>
      <c r="F2" s="69" t="s">
        <v>55</v>
      </c>
      <c r="G2" s="69" t="s">
        <v>54</v>
      </c>
      <c r="H2" s="69" t="s">
        <v>55</v>
      </c>
      <c r="I2" s="69" t="s">
        <v>55</v>
      </c>
    </row>
    <row r="3" spans="1:10" ht="15" customHeight="1" x14ac:dyDescent="0.25">
      <c r="A3" t="str">
        <f>+B3&amp;C3</f>
        <v>ALFA45596</v>
      </c>
      <c r="B3" s="1" t="s">
        <v>1</v>
      </c>
      <c r="C3" s="34">
        <v>45596</v>
      </c>
      <c r="D3" s="77">
        <v>95919.14</v>
      </c>
      <c r="E3" s="77">
        <v>54195.23</v>
      </c>
      <c r="F3" s="77">
        <v>812.93</v>
      </c>
      <c r="G3" s="77">
        <v>222553.34</v>
      </c>
      <c r="H3" s="77">
        <v>6192.97</v>
      </c>
      <c r="I3" s="21">
        <f>+F3+H3</f>
        <v>7005.9000000000005</v>
      </c>
      <c r="J3" s="76"/>
    </row>
    <row r="4" spans="1:10" ht="15" customHeight="1" x14ac:dyDescent="0.25">
      <c r="A4" t="str">
        <f t="shared" ref="A4:A67" si="0">+B4&amp;C4</f>
        <v>ALFA45626</v>
      </c>
      <c r="B4" s="1" t="s">
        <v>1</v>
      </c>
      <c r="C4" s="34">
        <v>45626</v>
      </c>
      <c r="D4" s="77">
        <v>95749.97</v>
      </c>
      <c r="E4" s="77">
        <v>54281.7</v>
      </c>
      <c r="F4" s="77">
        <v>814.23</v>
      </c>
      <c r="G4" s="77">
        <v>224424.44</v>
      </c>
      <c r="H4" s="77">
        <v>5969.94</v>
      </c>
      <c r="I4" s="21">
        <f t="shared" ref="I4:I67" si="1">+F4+H4</f>
        <v>6784.17</v>
      </c>
      <c r="J4" s="76"/>
    </row>
    <row r="5" spans="1:10" ht="15" customHeight="1" x14ac:dyDescent="0.25">
      <c r="A5" t="str">
        <f t="shared" si="0"/>
        <v>ALFA45657</v>
      </c>
      <c r="B5" s="1" t="s">
        <v>1</v>
      </c>
      <c r="C5" s="34">
        <v>45657</v>
      </c>
      <c r="D5" s="77">
        <v>106693.36</v>
      </c>
      <c r="E5" s="77">
        <v>52241.16</v>
      </c>
      <c r="F5" s="77">
        <v>783.62</v>
      </c>
      <c r="G5" s="77">
        <v>234841.53</v>
      </c>
      <c r="H5" s="77">
        <v>6027.32</v>
      </c>
      <c r="I5" s="21">
        <f t="shared" si="1"/>
        <v>6810.94</v>
      </c>
      <c r="J5" s="76"/>
    </row>
    <row r="6" spans="1:10" ht="15" customHeight="1" x14ac:dyDescent="0.25">
      <c r="A6" t="str">
        <f t="shared" si="0"/>
        <v>ALLIANZ45596</v>
      </c>
      <c r="B6" s="45" t="s">
        <v>94</v>
      </c>
      <c r="C6" s="34">
        <v>45596</v>
      </c>
      <c r="D6" s="77">
        <v>1631121.94</v>
      </c>
      <c r="E6" s="77">
        <v>191505.5</v>
      </c>
      <c r="F6" s="77">
        <v>2872.58</v>
      </c>
      <c r="G6" s="77">
        <v>594113.78</v>
      </c>
      <c r="H6" s="77">
        <v>4570.63</v>
      </c>
      <c r="I6" s="21">
        <f t="shared" si="1"/>
        <v>7443.21</v>
      </c>
      <c r="J6" s="76"/>
    </row>
    <row r="7" spans="1:10" ht="15" customHeight="1" x14ac:dyDescent="0.25">
      <c r="A7" t="str">
        <f t="shared" si="0"/>
        <v>ALLIANZ45626</v>
      </c>
      <c r="B7" s="45" t="s">
        <v>94</v>
      </c>
      <c r="C7" s="34">
        <v>45626</v>
      </c>
      <c r="D7" s="77">
        <v>1650666.84</v>
      </c>
      <c r="E7" s="77">
        <v>187707.91</v>
      </c>
      <c r="F7" s="77">
        <v>2815.62</v>
      </c>
      <c r="G7" s="77">
        <v>585356.53</v>
      </c>
      <c r="H7" s="77">
        <v>4667.32</v>
      </c>
      <c r="I7" s="21">
        <f t="shared" si="1"/>
        <v>7482.94</v>
      </c>
      <c r="J7" s="76"/>
    </row>
    <row r="8" spans="1:10" ht="15" customHeight="1" x14ac:dyDescent="0.25">
      <c r="A8" t="str">
        <f t="shared" si="0"/>
        <v>ALLIANZ45657</v>
      </c>
      <c r="B8" s="45" t="s">
        <v>94</v>
      </c>
      <c r="C8" s="34">
        <v>45657</v>
      </c>
      <c r="D8" s="77">
        <v>1701119.66</v>
      </c>
      <c r="E8" s="77">
        <v>191818.67</v>
      </c>
      <c r="F8" s="77">
        <v>2877.28</v>
      </c>
      <c r="G8" s="77">
        <v>632729.61</v>
      </c>
      <c r="H8" s="77">
        <v>5084.4399999999996</v>
      </c>
      <c r="I8" s="21">
        <f t="shared" si="1"/>
        <v>7961.7199999999993</v>
      </c>
      <c r="J8" s="76"/>
    </row>
    <row r="9" spans="1:10" ht="15" customHeight="1" x14ac:dyDescent="0.25">
      <c r="A9" t="str">
        <f t="shared" si="0"/>
        <v>AXA COLPATRIA45596</v>
      </c>
      <c r="B9" s="45" t="s">
        <v>2</v>
      </c>
      <c r="C9" s="34">
        <v>45596</v>
      </c>
      <c r="D9" s="77">
        <v>2785541.52</v>
      </c>
      <c r="E9" s="77">
        <v>407028.98</v>
      </c>
      <c r="F9" s="77">
        <v>6098.89</v>
      </c>
      <c r="G9" s="77">
        <v>1337143.74</v>
      </c>
      <c r="H9" s="77">
        <v>14102.56</v>
      </c>
      <c r="I9" s="21">
        <f t="shared" si="1"/>
        <v>20201.45</v>
      </c>
      <c r="J9" s="76"/>
    </row>
    <row r="10" spans="1:10" ht="15" customHeight="1" x14ac:dyDescent="0.25">
      <c r="A10" t="str">
        <f t="shared" si="0"/>
        <v>AXA COLPATRIA45626</v>
      </c>
      <c r="B10" s="45" t="s">
        <v>2</v>
      </c>
      <c r="C10" s="34">
        <v>45626</v>
      </c>
      <c r="D10" s="77">
        <v>2814197.34</v>
      </c>
      <c r="E10" s="77">
        <v>408925.63</v>
      </c>
      <c r="F10" s="77">
        <v>6127.52</v>
      </c>
      <c r="G10" s="77">
        <v>1417663.37</v>
      </c>
      <c r="H10" s="77">
        <v>14817.26</v>
      </c>
      <c r="I10" s="21">
        <f t="shared" si="1"/>
        <v>20944.78</v>
      </c>
      <c r="J10" s="76"/>
    </row>
    <row r="11" spans="1:10" ht="15" customHeight="1" x14ac:dyDescent="0.25">
      <c r="A11" t="str">
        <f t="shared" si="0"/>
        <v>AXA COLPATRIA45657</v>
      </c>
      <c r="B11" s="45" t="s">
        <v>2</v>
      </c>
      <c r="C11" s="34">
        <v>45657</v>
      </c>
      <c r="D11" s="77">
        <v>2998328.14</v>
      </c>
      <c r="E11" s="77">
        <v>391337.19</v>
      </c>
      <c r="F11" s="77">
        <v>5863.61</v>
      </c>
      <c r="G11" s="77">
        <v>1317172.53</v>
      </c>
      <c r="H11" s="77">
        <v>11573.94</v>
      </c>
      <c r="I11" s="21">
        <f t="shared" si="1"/>
        <v>17437.55</v>
      </c>
      <c r="J11" s="76"/>
    </row>
    <row r="12" spans="1:10" ht="15" customHeight="1" x14ac:dyDescent="0.25">
      <c r="A12" t="str">
        <f t="shared" si="0"/>
        <v>BBVA SEGUROS45596</v>
      </c>
      <c r="B12" s="45" t="s">
        <v>3</v>
      </c>
      <c r="C12" s="34">
        <v>45596</v>
      </c>
      <c r="D12" s="77">
        <v>594135.65</v>
      </c>
      <c r="E12" s="77">
        <v>69006.460000000006</v>
      </c>
      <c r="F12" s="77">
        <v>1035.0999999999999</v>
      </c>
      <c r="G12" s="77">
        <v>184289.42</v>
      </c>
      <c r="H12" s="77">
        <v>5843.2</v>
      </c>
      <c r="I12" s="21">
        <f t="shared" si="1"/>
        <v>6878.2999999999993</v>
      </c>
      <c r="J12" s="76"/>
    </row>
    <row r="13" spans="1:10" ht="15" customHeight="1" x14ac:dyDescent="0.25">
      <c r="A13" t="str">
        <f t="shared" si="0"/>
        <v>BBVA SEGUROS45626</v>
      </c>
      <c r="B13" s="45" t="s">
        <v>3</v>
      </c>
      <c r="C13" s="34">
        <v>45626</v>
      </c>
      <c r="D13" s="77">
        <v>511386.81</v>
      </c>
      <c r="E13" s="77">
        <v>64510.85</v>
      </c>
      <c r="F13" s="77">
        <v>967.66</v>
      </c>
      <c r="G13" s="77">
        <v>192980.16</v>
      </c>
      <c r="H13" s="77">
        <v>6474.01</v>
      </c>
      <c r="I13" s="21">
        <f t="shared" si="1"/>
        <v>7441.67</v>
      </c>
      <c r="J13" s="76"/>
    </row>
    <row r="14" spans="1:10" ht="15" customHeight="1" x14ac:dyDescent="0.25">
      <c r="A14" t="str">
        <f t="shared" si="0"/>
        <v>BBVA SEGUROS45657</v>
      </c>
      <c r="B14" s="45" t="s">
        <v>3</v>
      </c>
      <c r="C14" s="34">
        <v>45657</v>
      </c>
      <c r="D14" s="77">
        <v>509438.04</v>
      </c>
      <c r="E14" s="77">
        <v>68110.59</v>
      </c>
      <c r="F14" s="77">
        <v>1021.66</v>
      </c>
      <c r="G14" s="77">
        <v>202466.31</v>
      </c>
      <c r="H14" s="77">
        <v>7150.91</v>
      </c>
      <c r="I14" s="21">
        <f t="shared" si="1"/>
        <v>8172.57</v>
      </c>
      <c r="J14" s="76"/>
    </row>
    <row r="15" spans="1:10" ht="15" customHeight="1" x14ac:dyDescent="0.25">
      <c r="A15" t="str">
        <f t="shared" si="0"/>
        <v>BERKLEY45596</v>
      </c>
      <c r="B15" s="45" t="s">
        <v>4</v>
      </c>
      <c r="C15" s="34">
        <v>45596</v>
      </c>
      <c r="D15" s="77">
        <v>183003.99</v>
      </c>
      <c r="E15" s="77">
        <v>259.01</v>
      </c>
      <c r="F15" s="77">
        <v>3.89</v>
      </c>
      <c r="G15" s="77">
        <v>221624.27</v>
      </c>
      <c r="H15" s="77">
        <v>290.88</v>
      </c>
      <c r="I15" s="21">
        <f t="shared" si="1"/>
        <v>294.77</v>
      </c>
      <c r="J15" s="76"/>
    </row>
    <row r="16" spans="1:10" ht="15" customHeight="1" x14ac:dyDescent="0.25">
      <c r="A16" t="str">
        <f t="shared" si="0"/>
        <v>BERKLEY45626</v>
      </c>
      <c r="B16" s="45" t="s">
        <v>4</v>
      </c>
      <c r="C16" s="34">
        <v>45626</v>
      </c>
      <c r="D16" s="77">
        <v>186633.13</v>
      </c>
      <c r="E16" s="77">
        <v>204.47</v>
      </c>
      <c r="F16" s="77">
        <v>3.07</v>
      </c>
      <c r="G16" s="77">
        <v>226176.67</v>
      </c>
      <c r="H16" s="77">
        <v>334.55</v>
      </c>
      <c r="I16" s="21">
        <f t="shared" si="1"/>
        <v>337.62</v>
      </c>
      <c r="J16" s="76"/>
    </row>
    <row r="17" spans="1:10" ht="15" customHeight="1" x14ac:dyDescent="0.25">
      <c r="A17" t="str">
        <f t="shared" si="0"/>
        <v>BERKLEY45657</v>
      </c>
      <c r="B17" s="45" t="s">
        <v>4</v>
      </c>
      <c r="C17" s="34">
        <v>45657</v>
      </c>
      <c r="D17" s="77">
        <v>189774.96</v>
      </c>
      <c r="E17" s="77">
        <v>0</v>
      </c>
      <c r="F17" s="77">
        <v>0</v>
      </c>
      <c r="G17" s="77">
        <v>230068.32</v>
      </c>
      <c r="H17" s="77">
        <v>342.18</v>
      </c>
      <c r="I17" s="21">
        <f t="shared" si="1"/>
        <v>342.18</v>
      </c>
      <c r="J17" s="76"/>
    </row>
    <row r="18" spans="1:10" ht="15" customHeight="1" x14ac:dyDescent="0.25">
      <c r="A18" t="str">
        <f t="shared" si="0"/>
        <v>BOLIVAR45596</v>
      </c>
      <c r="B18" s="45" t="s">
        <v>5</v>
      </c>
      <c r="C18" s="34">
        <v>45596</v>
      </c>
      <c r="D18" s="77">
        <v>1503095.31</v>
      </c>
      <c r="E18" s="77">
        <v>196683.34</v>
      </c>
      <c r="F18" s="77">
        <v>2950.25</v>
      </c>
      <c r="G18" s="77">
        <v>1623665.4</v>
      </c>
      <c r="H18" s="77">
        <v>12275.87</v>
      </c>
      <c r="I18" s="21">
        <f t="shared" si="1"/>
        <v>15226.12</v>
      </c>
      <c r="J18" s="76"/>
    </row>
    <row r="19" spans="1:10" ht="15" customHeight="1" x14ac:dyDescent="0.25">
      <c r="A19" t="str">
        <f t="shared" si="0"/>
        <v>BOLIVAR45626</v>
      </c>
      <c r="B19" s="45" t="s">
        <v>5</v>
      </c>
      <c r="C19" s="34">
        <v>45626</v>
      </c>
      <c r="D19" s="77">
        <v>1449213.23</v>
      </c>
      <c r="E19" s="77">
        <v>192876.35</v>
      </c>
      <c r="F19" s="77">
        <v>2893.15</v>
      </c>
      <c r="G19" s="77">
        <v>1686183.5</v>
      </c>
      <c r="H19" s="77">
        <v>12264.13</v>
      </c>
      <c r="I19" s="21">
        <f t="shared" si="1"/>
        <v>15157.279999999999</v>
      </c>
      <c r="J19" s="76"/>
    </row>
    <row r="20" spans="1:10" ht="15" customHeight="1" x14ac:dyDescent="0.25">
      <c r="A20" t="str">
        <f t="shared" si="0"/>
        <v>BOLIVAR45657</v>
      </c>
      <c r="B20" s="45" t="s">
        <v>5</v>
      </c>
      <c r="C20" s="34">
        <v>45657</v>
      </c>
      <c r="D20" s="77">
        <v>1392689.21</v>
      </c>
      <c r="E20" s="77">
        <v>212179.97</v>
      </c>
      <c r="F20" s="77">
        <v>3182.7</v>
      </c>
      <c r="G20" s="77">
        <v>1691463.39</v>
      </c>
      <c r="H20" s="77">
        <v>14787.24</v>
      </c>
      <c r="I20" s="21">
        <f t="shared" si="1"/>
        <v>17969.939999999999</v>
      </c>
      <c r="J20" s="76"/>
    </row>
    <row r="21" spans="1:10" ht="15" customHeight="1" x14ac:dyDescent="0.25">
      <c r="A21" t="str">
        <f t="shared" si="0"/>
        <v>CARDIF45596</v>
      </c>
      <c r="B21" s="45" t="s">
        <v>6</v>
      </c>
      <c r="C21" s="34">
        <v>45596</v>
      </c>
      <c r="D21" s="77">
        <v>511568.08</v>
      </c>
      <c r="E21" s="77">
        <v>134817.06</v>
      </c>
      <c r="F21" s="77">
        <v>2022.26</v>
      </c>
      <c r="G21" s="77">
        <v>177636.06</v>
      </c>
      <c r="H21" s="77">
        <v>6837.46</v>
      </c>
      <c r="I21" s="21">
        <f t="shared" si="1"/>
        <v>8859.7199999999993</v>
      </c>
      <c r="J21" s="76"/>
    </row>
    <row r="22" spans="1:10" ht="15" customHeight="1" x14ac:dyDescent="0.25">
      <c r="A22" t="str">
        <f t="shared" si="0"/>
        <v>CARDIF45626</v>
      </c>
      <c r="B22" s="45" t="s">
        <v>6</v>
      </c>
      <c r="C22" s="34">
        <v>45626</v>
      </c>
      <c r="D22" s="77">
        <v>541599.9</v>
      </c>
      <c r="E22" s="77">
        <v>136082.6</v>
      </c>
      <c r="F22" s="77">
        <v>2041.24</v>
      </c>
      <c r="G22" s="77">
        <v>183684.8</v>
      </c>
      <c r="H22" s="77">
        <v>7206.47</v>
      </c>
      <c r="I22" s="21">
        <f t="shared" si="1"/>
        <v>9247.7100000000009</v>
      </c>
      <c r="J22" s="76"/>
    </row>
    <row r="23" spans="1:10" ht="15" customHeight="1" x14ac:dyDescent="0.25">
      <c r="A23" t="str">
        <f t="shared" si="0"/>
        <v>CARDIF45657</v>
      </c>
      <c r="B23" s="45" t="s">
        <v>6</v>
      </c>
      <c r="C23" s="34">
        <v>45657</v>
      </c>
      <c r="D23" s="77">
        <v>532431.17000000004</v>
      </c>
      <c r="E23" s="77">
        <v>149712.78</v>
      </c>
      <c r="F23" s="77">
        <v>2245.69</v>
      </c>
      <c r="G23" s="77">
        <v>195624.56</v>
      </c>
      <c r="H23" s="77">
        <v>7499.94</v>
      </c>
      <c r="I23" s="21">
        <f t="shared" si="1"/>
        <v>9745.6299999999992</v>
      </c>
      <c r="J23" s="76"/>
    </row>
    <row r="24" spans="1:10" ht="15" customHeight="1" x14ac:dyDescent="0.25">
      <c r="A24" t="str">
        <f t="shared" si="0"/>
        <v>CHUBB45596</v>
      </c>
      <c r="B24" s="45" t="s">
        <v>7</v>
      </c>
      <c r="C24" s="34">
        <v>45596</v>
      </c>
      <c r="D24" s="77">
        <v>745801.22</v>
      </c>
      <c r="E24" s="77">
        <v>593422.14</v>
      </c>
      <c r="F24" s="77">
        <v>8901.33</v>
      </c>
      <c r="G24" s="77">
        <v>424319.52</v>
      </c>
      <c r="H24" s="77">
        <v>2852.29</v>
      </c>
      <c r="I24" s="21">
        <f t="shared" si="1"/>
        <v>11753.619999999999</v>
      </c>
      <c r="J24" s="76"/>
    </row>
    <row r="25" spans="1:10" ht="15" customHeight="1" x14ac:dyDescent="0.25">
      <c r="A25" t="str">
        <f t="shared" si="0"/>
        <v>CHUBB45626</v>
      </c>
      <c r="B25" s="45" t="s">
        <v>7</v>
      </c>
      <c r="C25" s="34">
        <v>45626</v>
      </c>
      <c r="D25" s="77">
        <v>674849.54</v>
      </c>
      <c r="E25" s="77">
        <v>567014.73</v>
      </c>
      <c r="F25" s="77">
        <v>8505.2199999999993</v>
      </c>
      <c r="G25" s="77">
        <v>443538.1</v>
      </c>
      <c r="H25" s="77">
        <v>3541.78</v>
      </c>
      <c r="I25" s="21">
        <f t="shared" si="1"/>
        <v>12047</v>
      </c>
      <c r="J25" s="76"/>
    </row>
    <row r="26" spans="1:10" ht="15" customHeight="1" x14ac:dyDescent="0.25">
      <c r="A26" t="str">
        <f t="shared" si="0"/>
        <v>CHUBB45657</v>
      </c>
      <c r="B26" s="45" t="s">
        <v>7</v>
      </c>
      <c r="C26" s="34">
        <v>45657</v>
      </c>
      <c r="D26" s="77">
        <v>668801.88</v>
      </c>
      <c r="E26" s="77">
        <v>614680.87</v>
      </c>
      <c r="F26" s="77">
        <v>9220.2099999999991</v>
      </c>
      <c r="G26" s="77">
        <v>449511.67</v>
      </c>
      <c r="H26" s="77">
        <v>3165.56</v>
      </c>
      <c r="I26" s="21">
        <f t="shared" si="1"/>
        <v>12385.769999999999</v>
      </c>
      <c r="J26" s="76"/>
    </row>
    <row r="27" spans="1:10" ht="15" customHeight="1" x14ac:dyDescent="0.25">
      <c r="A27" t="str">
        <f t="shared" si="0"/>
        <v>COFACE45596</v>
      </c>
      <c r="B27" s="45" t="s">
        <v>95</v>
      </c>
      <c r="C27" s="34">
        <v>45596</v>
      </c>
      <c r="D27" s="77">
        <v>28745.41</v>
      </c>
      <c r="E27" s="77">
        <v>2205.41</v>
      </c>
      <c r="F27" s="77">
        <v>33.08</v>
      </c>
      <c r="G27" s="77">
        <v>19790.82</v>
      </c>
      <c r="H27" s="77">
        <v>524.36</v>
      </c>
      <c r="I27" s="21">
        <f t="shared" si="1"/>
        <v>557.44000000000005</v>
      </c>
      <c r="J27" s="76"/>
    </row>
    <row r="28" spans="1:10" ht="15" customHeight="1" x14ac:dyDescent="0.25">
      <c r="A28" t="str">
        <f t="shared" si="0"/>
        <v>COFACE45626</v>
      </c>
      <c r="B28" s="45" t="s">
        <v>95</v>
      </c>
      <c r="C28" s="34">
        <v>45626</v>
      </c>
      <c r="D28" s="77">
        <v>25054.91</v>
      </c>
      <c r="E28" s="77">
        <v>2409.5700000000002</v>
      </c>
      <c r="F28" s="77">
        <v>36.14</v>
      </c>
      <c r="G28" s="77">
        <v>20003.009999999998</v>
      </c>
      <c r="H28" s="77">
        <v>339.46</v>
      </c>
      <c r="I28" s="21">
        <f t="shared" si="1"/>
        <v>375.59999999999997</v>
      </c>
      <c r="J28" s="76"/>
    </row>
    <row r="29" spans="1:10" ht="15" customHeight="1" x14ac:dyDescent="0.25">
      <c r="A29" t="str">
        <f t="shared" si="0"/>
        <v>COFACE45657</v>
      </c>
      <c r="B29" s="45" t="s">
        <v>95</v>
      </c>
      <c r="C29" s="34">
        <v>45657</v>
      </c>
      <c r="D29" s="77">
        <v>24144.51</v>
      </c>
      <c r="E29" s="77">
        <v>2049.79</v>
      </c>
      <c r="F29" s="77">
        <v>30.75</v>
      </c>
      <c r="G29" s="77">
        <v>32016.2</v>
      </c>
      <c r="H29" s="77">
        <v>376.84</v>
      </c>
      <c r="I29" s="21">
        <f t="shared" si="1"/>
        <v>407.59</v>
      </c>
      <c r="J29" s="76"/>
    </row>
    <row r="30" spans="1:10" ht="15" customHeight="1" x14ac:dyDescent="0.25">
      <c r="A30" t="str">
        <f t="shared" si="0"/>
        <v>COLMENA45596</v>
      </c>
      <c r="B30" s="1" t="s">
        <v>115</v>
      </c>
      <c r="C30" s="34">
        <v>45596</v>
      </c>
      <c r="D30" s="77">
        <v>34578.11</v>
      </c>
      <c r="E30" s="77">
        <v>2625.15</v>
      </c>
      <c r="F30" s="77">
        <v>39.380000000000003</v>
      </c>
      <c r="G30" s="77">
        <v>55465.82</v>
      </c>
      <c r="H30" s="77">
        <v>1713.81</v>
      </c>
      <c r="I30" s="21">
        <f t="shared" si="1"/>
        <v>1753.19</v>
      </c>
      <c r="J30" s="76"/>
    </row>
    <row r="31" spans="1:10" ht="15" customHeight="1" x14ac:dyDescent="0.25">
      <c r="A31" t="str">
        <f t="shared" si="0"/>
        <v>COLMENA45626</v>
      </c>
      <c r="B31" s="1" t="s">
        <v>115</v>
      </c>
      <c r="C31" s="34">
        <v>45626</v>
      </c>
      <c r="D31" s="77">
        <v>36226.03</v>
      </c>
      <c r="E31" s="77">
        <v>2758.12</v>
      </c>
      <c r="F31" s="77">
        <v>41.37</v>
      </c>
      <c r="G31" s="77">
        <v>54749.39</v>
      </c>
      <c r="H31" s="77">
        <v>1525.82</v>
      </c>
      <c r="I31" s="21">
        <f t="shared" si="1"/>
        <v>1567.1899999999998</v>
      </c>
      <c r="J31" s="76"/>
    </row>
    <row r="32" spans="1:10" ht="15" customHeight="1" x14ac:dyDescent="0.25">
      <c r="A32" t="str">
        <f t="shared" si="0"/>
        <v>COLMENA45657</v>
      </c>
      <c r="B32" s="1" t="s">
        <v>115</v>
      </c>
      <c r="C32" s="34">
        <v>45657</v>
      </c>
      <c r="D32" s="77">
        <v>36132.620000000003</v>
      </c>
      <c r="E32" s="77">
        <v>2831.25</v>
      </c>
      <c r="F32" s="77">
        <v>42.47</v>
      </c>
      <c r="G32" s="77">
        <v>60105.08</v>
      </c>
      <c r="H32" s="77">
        <v>1771.57</v>
      </c>
      <c r="I32" s="21">
        <f t="shared" si="1"/>
        <v>1814.04</v>
      </c>
      <c r="J32" s="76"/>
    </row>
    <row r="33" spans="1:10" ht="15" customHeight="1" x14ac:dyDescent="0.25">
      <c r="A33" t="str">
        <f t="shared" si="0"/>
        <v>CONFIANZA45596</v>
      </c>
      <c r="B33" s="45" t="s">
        <v>8</v>
      </c>
      <c r="C33" s="34">
        <v>45596</v>
      </c>
      <c r="D33" s="77">
        <v>271161.03000000003</v>
      </c>
      <c r="E33" s="77">
        <v>165371.45000000001</v>
      </c>
      <c r="F33" s="77">
        <v>2480.5700000000002</v>
      </c>
      <c r="G33" s="77">
        <v>665952.26</v>
      </c>
      <c r="H33" s="77">
        <v>7509.7</v>
      </c>
      <c r="I33" s="21">
        <f t="shared" si="1"/>
        <v>9990.27</v>
      </c>
      <c r="J33" s="76"/>
    </row>
    <row r="34" spans="1:10" ht="15" customHeight="1" x14ac:dyDescent="0.25">
      <c r="A34" t="str">
        <f t="shared" si="0"/>
        <v>CONFIANZA45626</v>
      </c>
      <c r="B34" s="45" t="s">
        <v>8</v>
      </c>
      <c r="C34" s="34">
        <v>45626</v>
      </c>
      <c r="D34" s="77">
        <v>274438.09999999998</v>
      </c>
      <c r="E34" s="77">
        <v>171408.44</v>
      </c>
      <c r="F34" s="77">
        <v>2571.13</v>
      </c>
      <c r="G34" s="77">
        <v>682138.39</v>
      </c>
      <c r="H34" s="77">
        <v>7778.82</v>
      </c>
      <c r="I34" s="21">
        <f t="shared" si="1"/>
        <v>10349.950000000001</v>
      </c>
      <c r="J34" s="76"/>
    </row>
    <row r="35" spans="1:10" ht="15" customHeight="1" x14ac:dyDescent="0.25">
      <c r="A35" t="str">
        <f t="shared" si="0"/>
        <v>CONFIANZA45657</v>
      </c>
      <c r="B35" s="45" t="s">
        <v>8</v>
      </c>
      <c r="C35" s="34">
        <v>45657</v>
      </c>
      <c r="D35" s="77">
        <v>243967.97</v>
      </c>
      <c r="E35" s="77">
        <v>176472.88</v>
      </c>
      <c r="F35" s="77">
        <v>2647.09</v>
      </c>
      <c r="G35" s="77">
        <v>702052.7</v>
      </c>
      <c r="H35" s="77">
        <v>9064.74</v>
      </c>
      <c r="I35" s="21">
        <f t="shared" si="1"/>
        <v>11711.83</v>
      </c>
      <c r="J35" s="76"/>
    </row>
    <row r="36" spans="1:10" ht="15" customHeight="1" x14ac:dyDescent="0.25">
      <c r="A36" t="str">
        <f t="shared" si="0"/>
        <v>EQUIDAD45596</v>
      </c>
      <c r="B36" s="45" t="s">
        <v>9</v>
      </c>
      <c r="C36" s="34">
        <v>45596</v>
      </c>
      <c r="D36" s="77">
        <v>310494.98</v>
      </c>
      <c r="E36" s="77">
        <v>101189.84</v>
      </c>
      <c r="F36" s="77">
        <v>1517.85</v>
      </c>
      <c r="G36" s="77">
        <v>649019.13</v>
      </c>
      <c r="H36" s="77">
        <v>5946.76</v>
      </c>
      <c r="I36" s="21">
        <f t="shared" si="1"/>
        <v>7464.6100000000006</v>
      </c>
      <c r="J36" s="76"/>
    </row>
    <row r="37" spans="1:10" ht="15" customHeight="1" x14ac:dyDescent="0.25">
      <c r="A37" t="str">
        <f t="shared" si="0"/>
        <v>EQUIDAD45626</v>
      </c>
      <c r="B37" s="45" t="s">
        <v>9</v>
      </c>
      <c r="C37" s="34">
        <v>45626</v>
      </c>
      <c r="D37" s="77">
        <v>299503.69</v>
      </c>
      <c r="E37" s="77">
        <v>106814.51</v>
      </c>
      <c r="F37" s="77">
        <v>1602.22</v>
      </c>
      <c r="G37" s="77">
        <v>646774.93999999994</v>
      </c>
      <c r="H37" s="77">
        <v>5904.49</v>
      </c>
      <c r="I37" s="21">
        <f t="shared" si="1"/>
        <v>7506.71</v>
      </c>
      <c r="J37" s="76"/>
    </row>
    <row r="38" spans="1:10" ht="15" customHeight="1" x14ac:dyDescent="0.25">
      <c r="A38" t="str">
        <f t="shared" si="0"/>
        <v>EQUIDAD45657</v>
      </c>
      <c r="B38" s="45" t="s">
        <v>9</v>
      </c>
      <c r="C38" s="34">
        <v>45657</v>
      </c>
      <c r="D38" s="77">
        <v>278413.84000000003</v>
      </c>
      <c r="E38" s="77">
        <v>109822.43</v>
      </c>
      <c r="F38" s="77">
        <v>1647.34</v>
      </c>
      <c r="G38" s="77">
        <v>657020.66</v>
      </c>
      <c r="H38" s="77">
        <v>6022.22</v>
      </c>
      <c r="I38" s="21">
        <f t="shared" si="1"/>
        <v>7669.56</v>
      </c>
      <c r="J38" s="76"/>
    </row>
    <row r="39" spans="1:10" ht="15" customHeight="1" x14ac:dyDescent="0.25">
      <c r="A39" t="str">
        <f t="shared" si="0"/>
        <v>ESTADO45596</v>
      </c>
      <c r="B39" s="45" t="s">
        <v>10</v>
      </c>
      <c r="C39" s="34">
        <v>45596</v>
      </c>
      <c r="D39" s="77">
        <v>1252017.78</v>
      </c>
      <c r="E39" s="77">
        <v>326547.63</v>
      </c>
      <c r="F39" s="77">
        <v>4898.21</v>
      </c>
      <c r="G39" s="77">
        <v>1288308.29</v>
      </c>
      <c r="H39" s="77">
        <v>35850.949999999997</v>
      </c>
      <c r="I39" s="21">
        <f t="shared" si="1"/>
        <v>40749.159999999996</v>
      </c>
      <c r="J39" s="76"/>
    </row>
    <row r="40" spans="1:10" ht="15" customHeight="1" x14ac:dyDescent="0.25">
      <c r="A40" t="str">
        <f t="shared" si="0"/>
        <v>ESTADO45626</v>
      </c>
      <c r="B40" s="45" t="s">
        <v>10</v>
      </c>
      <c r="C40" s="34">
        <v>45626</v>
      </c>
      <c r="D40" s="77">
        <v>1245087.73</v>
      </c>
      <c r="E40" s="77">
        <v>360356.96</v>
      </c>
      <c r="F40" s="77">
        <v>5405.35</v>
      </c>
      <c r="G40" s="77">
        <v>1284509.99</v>
      </c>
      <c r="H40" s="77">
        <v>36063.42</v>
      </c>
      <c r="I40" s="21">
        <f t="shared" si="1"/>
        <v>41468.769999999997</v>
      </c>
      <c r="J40" s="76"/>
    </row>
    <row r="41" spans="1:10" ht="15" customHeight="1" x14ac:dyDescent="0.25">
      <c r="A41" t="str">
        <f t="shared" si="0"/>
        <v>ESTADO45657</v>
      </c>
      <c r="B41" s="45" t="s">
        <v>10</v>
      </c>
      <c r="C41" s="34">
        <v>45657</v>
      </c>
      <c r="D41" s="77">
        <v>1272871.5900000001</v>
      </c>
      <c r="E41" s="77">
        <v>374359.7</v>
      </c>
      <c r="F41" s="77">
        <v>5615.4</v>
      </c>
      <c r="G41" s="77">
        <v>1296320.73</v>
      </c>
      <c r="H41" s="77">
        <v>37464.699999999997</v>
      </c>
      <c r="I41" s="21">
        <f t="shared" si="1"/>
        <v>43080.1</v>
      </c>
      <c r="J41" s="76"/>
    </row>
    <row r="42" spans="1:10" ht="15" customHeight="1" x14ac:dyDescent="0.25">
      <c r="A42" t="str">
        <f t="shared" si="0"/>
        <v>EVEREST45596</v>
      </c>
      <c r="B42" s="45" t="s">
        <v>116</v>
      </c>
      <c r="C42" s="34">
        <v>45596</v>
      </c>
      <c r="D42" s="77">
        <v>0</v>
      </c>
      <c r="E42" s="77">
        <v>0</v>
      </c>
      <c r="F42" s="77">
        <v>0</v>
      </c>
      <c r="G42" s="77">
        <v>13.14</v>
      </c>
      <c r="H42" s="77">
        <v>3.75</v>
      </c>
      <c r="I42" s="21">
        <f t="shared" si="1"/>
        <v>3.75</v>
      </c>
      <c r="J42" s="76"/>
    </row>
    <row r="43" spans="1:10" ht="15" customHeight="1" x14ac:dyDescent="0.25">
      <c r="A43" t="str">
        <f t="shared" si="0"/>
        <v>EVEREST45626</v>
      </c>
      <c r="B43" s="45" t="s">
        <v>116</v>
      </c>
      <c r="C43" s="34">
        <v>45626</v>
      </c>
      <c r="D43" s="77">
        <v>0</v>
      </c>
      <c r="E43" s="77">
        <v>0</v>
      </c>
      <c r="F43" s="77">
        <v>0</v>
      </c>
      <c r="G43" s="77">
        <v>525.89</v>
      </c>
      <c r="H43" s="77">
        <v>26.24</v>
      </c>
      <c r="I43" s="21">
        <f t="shared" si="1"/>
        <v>26.24</v>
      </c>
      <c r="J43" s="76"/>
    </row>
    <row r="44" spans="1:10" ht="15" customHeight="1" x14ac:dyDescent="0.25">
      <c r="A44" t="str">
        <f t="shared" si="0"/>
        <v>EVEREST45657</v>
      </c>
      <c r="B44" s="45" t="s">
        <v>116</v>
      </c>
      <c r="C44" s="34">
        <v>45657</v>
      </c>
      <c r="D44" s="77">
        <v>6335.28</v>
      </c>
      <c r="E44" s="77">
        <v>35.42</v>
      </c>
      <c r="F44" s="77">
        <v>0.53</v>
      </c>
      <c r="G44" s="77">
        <v>2268.27</v>
      </c>
      <c r="H44" s="77">
        <v>148.54</v>
      </c>
      <c r="I44" s="21">
        <f t="shared" si="1"/>
        <v>149.07</v>
      </c>
      <c r="J44" s="76"/>
    </row>
    <row r="45" spans="1:10" ht="15" customHeight="1" x14ac:dyDescent="0.25">
      <c r="A45" t="str">
        <f t="shared" si="0"/>
        <v>HDI SEGUROS45596</v>
      </c>
      <c r="B45" s="45" t="s">
        <v>99</v>
      </c>
      <c r="C45" s="34">
        <v>45596</v>
      </c>
      <c r="D45" s="77">
        <v>252349.49</v>
      </c>
      <c r="E45" s="77">
        <v>60653.98</v>
      </c>
      <c r="F45" s="77">
        <v>909.81</v>
      </c>
      <c r="G45" s="77">
        <v>218438.75</v>
      </c>
      <c r="H45" s="77">
        <v>2743.3</v>
      </c>
      <c r="I45" s="21">
        <f t="shared" si="1"/>
        <v>3653.11</v>
      </c>
      <c r="J45" s="76"/>
    </row>
    <row r="46" spans="1:10" ht="15" customHeight="1" x14ac:dyDescent="0.25">
      <c r="A46" t="str">
        <f t="shared" si="0"/>
        <v>HDI SEGUROS45626</v>
      </c>
      <c r="B46" s="45" t="s">
        <v>99</v>
      </c>
      <c r="C46" s="34">
        <v>45626</v>
      </c>
      <c r="D46" s="77">
        <v>277663.53000000003</v>
      </c>
      <c r="E46" s="77">
        <v>55932.4</v>
      </c>
      <c r="F46" s="77">
        <v>838.99</v>
      </c>
      <c r="G46" s="77">
        <v>219776.45</v>
      </c>
      <c r="H46" s="77">
        <v>2696.8</v>
      </c>
      <c r="I46" s="21">
        <f t="shared" si="1"/>
        <v>3535.79</v>
      </c>
      <c r="J46" s="76"/>
    </row>
    <row r="47" spans="1:10" ht="15" customHeight="1" x14ac:dyDescent="0.25">
      <c r="A47" t="str">
        <f t="shared" si="0"/>
        <v>HDI SEGUROS45657</v>
      </c>
      <c r="B47" s="45" t="s">
        <v>99</v>
      </c>
      <c r="C47" s="34">
        <v>45657</v>
      </c>
      <c r="D47" s="77">
        <v>269724.46000000002</v>
      </c>
      <c r="E47" s="77">
        <v>58023.14</v>
      </c>
      <c r="F47" s="77">
        <v>870.35</v>
      </c>
      <c r="G47" s="77">
        <v>216835.85</v>
      </c>
      <c r="H47" s="77">
        <v>2705.58</v>
      </c>
      <c r="I47" s="21">
        <f t="shared" si="1"/>
        <v>3575.93</v>
      </c>
      <c r="J47" s="76"/>
    </row>
    <row r="48" spans="1:10" ht="15" customHeight="1" x14ac:dyDescent="0.25">
      <c r="A48" t="str">
        <f t="shared" si="0"/>
        <v>JMALUCELLI TRAVELERS45596</v>
      </c>
      <c r="B48" s="45" t="s">
        <v>11</v>
      </c>
      <c r="C48" s="34">
        <v>45596</v>
      </c>
      <c r="D48" s="77">
        <v>61384.14</v>
      </c>
      <c r="E48" s="77">
        <v>999.3</v>
      </c>
      <c r="F48" s="77">
        <v>14.99</v>
      </c>
      <c r="G48" s="77">
        <v>76890.960000000006</v>
      </c>
      <c r="H48" s="77">
        <v>347.04</v>
      </c>
      <c r="I48" s="21">
        <f t="shared" si="1"/>
        <v>362.03000000000003</v>
      </c>
      <c r="J48" s="76"/>
    </row>
    <row r="49" spans="1:10" ht="15" customHeight="1" x14ac:dyDescent="0.25">
      <c r="A49" t="str">
        <f t="shared" si="0"/>
        <v>JMALUCELLI TRAVELERS45626</v>
      </c>
      <c r="B49" s="45" t="s">
        <v>11</v>
      </c>
      <c r="C49" s="34">
        <v>45626</v>
      </c>
      <c r="D49" s="77">
        <v>60003.519999999997</v>
      </c>
      <c r="E49" s="77">
        <v>969.37</v>
      </c>
      <c r="F49" s="77">
        <v>14.54</v>
      </c>
      <c r="G49" s="77">
        <v>76643.210000000006</v>
      </c>
      <c r="H49" s="77">
        <v>340.03</v>
      </c>
      <c r="I49" s="21">
        <f t="shared" si="1"/>
        <v>354.57</v>
      </c>
      <c r="J49" s="76"/>
    </row>
    <row r="50" spans="1:10" ht="15" customHeight="1" x14ac:dyDescent="0.25">
      <c r="A50" t="str">
        <f t="shared" si="0"/>
        <v>JMALUCELLI TRAVELERS45657</v>
      </c>
      <c r="B50" s="45" t="s">
        <v>11</v>
      </c>
      <c r="C50" s="34">
        <v>45657</v>
      </c>
      <c r="D50" s="77">
        <v>56161.57</v>
      </c>
      <c r="E50" s="77">
        <v>976.91</v>
      </c>
      <c r="F50" s="77">
        <v>14.65</v>
      </c>
      <c r="G50" s="77">
        <v>75046.679999999993</v>
      </c>
      <c r="H50" s="77">
        <v>424.18</v>
      </c>
      <c r="I50" s="21">
        <f t="shared" si="1"/>
        <v>438.83</v>
      </c>
      <c r="J50" s="76"/>
    </row>
    <row r="51" spans="1:10" ht="15" customHeight="1" x14ac:dyDescent="0.25">
      <c r="A51" t="str">
        <f t="shared" si="0"/>
        <v>LIBERTY45596</v>
      </c>
      <c r="B51" s="45" t="s">
        <v>12</v>
      </c>
      <c r="C51" s="34">
        <v>45596</v>
      </c>
      <c r="D51" s="77">
        <v>2005634.62</v>
      </c>
      <c r="E51" s="77">
        <v>249382.93</v>
      </c>
      <c r="F51" s="77">
        <v>3740.74</v>
      </c>
      <c r="G51" s="77">
        <v>307315.93</v>
      </c>
      <c r="H51" s="77">
        <v>5056.99</v>
      </c>
      <c r="I51" s="21">
        <f t="shared" si="1"/>
        <v>8797.73</v>
      </c>
      <c r="J51" s="76"/>
    </row>
    <row r="52" spans="1:10" ht="15" customHeight="1" x14ac:dyDescent="0.25">
      <c r="A52" t="str">
        <f t="shared" si="0"/>
        <v>LIBERTY45626</v>
      </c>
      <c r="B52" s="45" t="s">
        <v>12</v>
      </c>
      <c r="C52" s="34">
        <v>45626</v>
      </c>
      <c r="D52" s="77">
        <v>1779173.7</v>
      </c>
      <c r="E52" s="77">
        <v>276085.53999999998</v>
      </c>
      <c r="F52" s="77">
        <v>4141.28</v>
      </c>
      <c r="G52" s="77">
        <v>276073.51</v>
      </c>
      <c r="H52" s="77">
        <v>4637.95</v>
      </c>
      <c r="I52" s="21">
        <f t="shared" si="1"/>
        <v>8779.23</v>
      </c>
      <c r="J52" s="76"/>
    </row>
    <row r="53" spans="1:10" ht="15" customHeight="1" x14ac:dyDescent="0.25">
      <c r="A53" t="str">
        <f t="shared" si="0"/>
        <v>LIBERTY45657</v>
      </c>
      <c r="B53" s="45" t="s">
        <v>12</v>
      </c>
      <c r="C53" s="34">
        <v>45657</v>
      </c>
      <c r="D53" s="77">
        <v>1766466.5600000001</v>
      </c>
      <c r="E53" s="77">
        <v>293069.2</v>
      </c>
      <c r="F53" s="77">
        <v>4396.04</v>
      </c>
      <c r="G53" s="77">
        <v>280078.40999999997</v>
      </c>
      <c r="H53" s="77">
        <v>4830.7</v>
      </c>
      <c r="I53" s="21">
        <f t="shared" si="1"/>
        <v>9226.74</v>
      </c>
      <c r="J53" s="76"/>
    </row>
    <row r="54" spans="1:10" ht="15" customHeight="1" x14ac:dyDescent="0.25">
      <c r="A54" t="str">
        <f t="shared" si="0"/>
        <v>MAPFRE45596</v>
      </c>
      <c r="B54" s="45" t="s">
        <v>13</v>
      </c>
      <c r="C54" s="34">
        <v>45596</v>
      </c>
      <c r="D54" s="77">
        <v>1496758.3</v>
      </c>
      <c r="E54" s="77">
        <v>281112.40000000002</v>
      </c>
      <c r="F54" s="77">
        <v>4023.75</v>
      </c>
      <c r="G54" s="77">
        <v>1389385.39</v>
      </c>
      <c r="H54" s="77">
        <v>18024.28</v>
      </c>
      <c r="I54" s="21">
        <f t="shared" si="1"/>
        <v>22048.03</v>
      </c>
      <c r="J54" s="76"/>
    </row>
    <row r="55" spans="1:10" ht="15" customHeight="1" x14ac:dyDescent="0.25">
      <c r="A55" t="str">
        <f t="shared" si="0"/>
        <v>MAPFRE45626</v>
      </c>
      <c r="B55" s="45" t="s">
        <v>13</v>
      </c>
      <c r="C55" s="34">
        <v>45626</v>
      </c>
      <c r="D55" s="77">
        <v>1564683.61</v>
      </c>
      <c r="E55" s="77">
        <v>242071.24</v>
      </c>
      <c r="F55" s="77">
        <v>3438.13</v>
      </c>
      <c r="G55" s="77">
        <v>1328765.56</v>
      </c>
      <c r="H55" s="77">
        <v>14555.86</v>
      </c>
      <c r="I55" s="21">
        <f t="shared" si="1"/>
        <v>17993.990000000002</v>
      </c>
      <c r="J55" s="76"/>
    </row>
    <row r="56" spans="1:10" ht="15" customHeight="1" x14ac:dyDescent="0.25">
      <c r="A56" t="str">
        <f t="shared" si="0"/>
        <v>MAPFRE45657</v>
      </c>
      <c r="B56" s="45" t="s">
        <v>13</v>
      </c>
      <c r="C56" s="34">
        <v>45657</v>
      </c>
      <c r="D56" s="77">
        <v>1585996.16</v>
      </c>
      <c r="E56" s="77">
        <v>230492.5</v>
      </c>
      <c r="F56" s="77">
        <v>3308.15</v>
      </c>
      <c r="G56" s="77">
        <v>1301071.54</v>
      </c>
      <c r="H56" s="77">
        <v>13966.04</v>
      </c>
      <c r="I56" s="21">
        <f t="shared" si="1"/>
        <v>17274.190000000002</v>
      </c>
      <c r="J56" s="76"/>
    </row>
    <row r="57" spans="1:10" ht="15" customHeight="1" x14ac:dyDescent="0.25">
      <c r="A57" t="str">
        <f t="shared" si="0"/>
        <v>MUNDIAL45596</v>
      </c>
      <c r="B57" s="45" t="s">
        <v>14</v>
      </c>
      <c r="C57" s="34">
        <v>45596</v>
      </c>
      <c r="D57" s="77">
        <v>617753</v>
      </c>
      <c r="E57" s="77">
        <v>230088.88</v>
      </c>
      <c r="F57" s="77">
        <v>3451.33</v>
      </c>
      <c r="G57" s="77">
        <v>1432721.8</v>
      </c>
      <c r="H57" s="77">
        <v>10949.84</v>
      </c>
      <c r="I57" s="21">
        <f t="shared" si="1"/>
        <v>14401.17</v>
      </c>
      <c r="J57" s="76"/>
    </row>
    <row r="58" spans="1:10" ht="15" customHeight="1" x14ac:dyDescent="0.25">
      <c r="A58" t="str">
        <f t="shared" si="0"/>
        <v>MUNDIAL45626</v>
      </c>
      <c r="B58" s="45" t="s">
        <v>14</v>
      </c>
      <c r="C58" s="34">
        <v>45626</v>
      </c>
      <c r="D58" s="77">
        <v>566160.68999999994</v>
      </c>
      <c r="E58" s="77">
        <v>232468.18</v>
      </c>
      <c r="F58" s="77">
        <v>3487.02</v>
      </c>
      <c r="G58" s="77">
        <v>1450993.6</v>
      </c>
      <c r="H58" s="77">
        <v>10906.04</v>
      </c>
      <c r="I58" s="21">
        <f t="shared" si="1"/>
        <v>14393.060000000001</v>
      </c>
      <c r="J58" s="76"/>
    </row>
    <row r="59" spans="1:10" ht="15" customHeight="1" x14ac:dyDescent="0.25">
      <c r="A59" t="str">
        <f t="shared" si="0"/>
        <v>MUNDIAL45657</v>
      </c>
      <c r="B59" s="45" t="s">
        <v>14</v>
      </c>
      <c r="C59" s="34">
        <v>45657</v>
      </c>
      <c r="D59" s="77">
        <v>607561.52</v>
      </c>
      <c r="E59" s="77">
        <v>230720.86</v>
      </c>
      <c r="F59" s="77">
        <v>3460.81</v>
      </c>
      <c r="G59" s="77">
        <v>1482157.56</v>
      </c>
      <c r="H59" s="77">
        <v>10986.07</v>
      </c>
      <c r="I59" s="21">
        <f t="shared" si="1"/>
        <v>14446.88</v>
      </c>
      <c r="J59" s="76"/>
    </row>
    <row r="60" spans="1:10" ht="15" customHeight="1" x14ac:dyDescent="0.25">
      <c r="A60" t="str">
        <f t="shared" si="0"/>
        <v>NACIONAL45596</v>
      </c>
      <c r="B60" s="45" t="s">
        <v>15</v>
      </c>
      <c r="C60" s="34">
        <v>45596</v>
      </c>
      <c r="D60" s="77">
        <v>90700.17</v>
      </c>
      <c r="E60" s="77">
        <v>13794.65</v>
      </c>
      <c r="F60" s="77">
        <v>206.92</v>
      </c>
      <c r="G60" s="77">
        <v>710194.98</v>
      </c>
      <c r="H60" s="77">
        <v>4897.91</v>
      </c>
      <c r="I60" s="21">
        <f t="shared" si="1"/>
        <v>5104.83</v>
      </c>
      <c r="J60" s="76"/>
    </row>
    <row r="61" spans="1:10" ht="15" customHeight="1" x14ac:dyDescent="0.25">
      <c r="A61" t="str">
        <f t="shared" si="0"/>
        <v>NACIONAL45626</v>
      </c>
      <c r="B61" s="45" t="s">
        <v>15</v>
      </c>
      <c r="C61" s="34">
        <v>45626</v>
      </c>
      <c r="D61" s="77">
        <v>88437.95</v>
      </c>
      <c r="E61" s="77">
        <v>13812.18</v>
      </c>
      <c r="F61" s="77">
        <v>207.18</v>
      </c>
      <c r="G61" s="77">
        <v>724760.23</v>
      </c>
      <c r="H61" s="77">
        <v>5621.38</v>
      </c>
      <c r="I61" s="21">
        <f t="shared" si="1"/>
        <v>5828.56</v>
      </c>
      <c r="J61" s="76"/>
    </row>
    <row r="62" spans="1:10" ht="15" customHeight="1" x14ac:dyDescent="0.25">
      <c r="A62" t="str">
        <f t="shared" si="0"/>
        <v>NACIONAL45657</v>
      </c>
      <c r="B62" s="45" t="s">
        <v>15</v>
      </c>
      <c r="C62" s="34">
        <v>45657</v>
      </c>
      <c r="D62" s="77">
        <v>86330.85</v>
      </c>
      <c r="E62" s="77">
        <v>13229.43</v>
      </c>
      <c r="F62" s="77">
        <v>198.44</v>
      </c>
      <c r="G62" s="77">
        <v>717121.86</v>
      </c>
      <c r="H62" s="77">
        <v>4989.3500000000004</v>
      </c>
      <c r="I62" s="21">
        <f t="shared" si="1"/>
        <v>5187.79</v>
      </c>
      <c r="J62" s="76"/>
    </row>
    <row r="63" spans="1:10" ht="15" customHeight="1" x14ac:dyDescent="0.25">
      <c r="A63" t="str">
        <f t="shared" si="0"/>
        <v>PREVISORA45596</v>
      </c>
      <c r="B63" s="45" t="s">
        <v>16</v>
      </c>
      <c r="C63" s="34">
        <v>45596</v>
      </c>
      <c r="D63" s="77">
        <v>1125195.43</v>
      </c>
      <c r="E63" s="77">
        <v>898988.1</v>
      </c>
      <c r="F63" s="77">
        <v>13484.82</v>
      </c>
      <c r="G63" s="77">
        <v>2084220.43</v>
      </c>
      <c r="H63" s="77">
        <v>25587.93</v>
      </c>
      <c r="I63" s="21">
        <f t="shared" si="1"/>
        <v>39072.75</v>
      </c>
      <c r="J63" s="76"/>
    </row>
    <row r="64" spans="1:10" ht="15" customHeight="1" x14ac:dyDescent="0.25">
      <c r="A64" t="str">
        <f t="shared" si="0"/>
        <v>PREVISORA45626</v>
      </c>
      <c r="B64" s="45" t="s">
        <v>16</v>
      </c>
      <c r="C64" s="34">
        <v>45626</v>
      </c>
      <c r="D64" s="77">
        <v>1104718.02</v>
      </c>
      <c r="E64" s="77">
        <v>971112.67</v>
      </c>
      <c r="F64" s="77">
        <v>14566.69</v>
      </c>
      <c r="G64" s="77">
        <v>2067241.82</v>
      </c>
      <c r="H64" s="77">
        <v>23619.3</v>
      </c>
      <c r="I64" s="21">
        <f t="shared" si="1"/>
        <v>38185.99</v>
      </c>
      <c r="J64" s="76"/>
    </row>
    <row r="65" spans="1:10" ht="15" customHeight="1" x14ac:dyDescent="0.25">
      <c r="A65" t="str">
        <f t="shared" si="0"/>
        <v>PREVISORA45657</v>
      </c>
      <c r="B65" s="45" t="s">
        <v>16</v>
      </c>
      <c r="C65" s="34">
        <v>45657</v>
      </c>
      <c r="D65" s="77">
        <v>1134146.28</v>
      </c>
      <c r="E65" s="77">
        <v>1023493.84</v>
      </c>
      <c r="F65" s="77">
        <v>15352.41</v>
      </c>
      <c r="G65" s="77">
        <v>2160240.27</v>
      </c>
      <c r="H65" s="77">
        <v>26350.01</v>
      </c>
      <c r="I65" s="21">
        <f t="shared" si="1"/>
        <v>41702.42</v>
      </c>
      <c r="J65" s="76"/>
    </row>
    <row r="66" spans="1:10" ht="15" customHeight="1" x14ac:dyDescent="0.25">
      <c r="A66" t="str">
        <f t="shared" si="0"/>
        <v>SBS SEGUROS45596</v>
      </c>
      <c r="B66" s="45" t="s">
        <v>97</v>
      </c>
      <c r="C66" s="34">
        <v>45596</v>
      </c>
      <c r="D66" s="77">
        <v>1121461.83</v>
      </c>
      <c r="E66" s="77">
        <v>86648.77</v>
      </c>
      <c r="F66" s="77">
        <v>1299.73</v>
      </c>
      <c r="G66" s="77">
        <v>463331.91</v>
      </c>
      <c r="H66" s="77">
        <v>5999.99</v>
      </c>
      <c r="I66" s="21">
        <f t="shared" si="1"/>
        <v>7299.7199999999993</v>
      </c>
      <c r="J66" s="76"/>
    </row>
    <row r="67" spans="1:10" ht="15" customHeight="1" x14ac:dyDescent="0.25">
      <c r="A67" t="str">
        <f t="shared" si="0"/>
        <v>SBS SEGUROS45626</v>
      </c>
      <c r="B67" s="45" t="s">
        <v>97</v>
      </c>
      <c r="C67" s="34">
        <v>45626</v>
      </c>
      <c r="D67" s="77">
        <v>1149255.6599999999</v>
      </c>
      <c r="E67" s="77">
        <v>89027.82</v>
      </c>
      <c r="F67" s="77">
        <v>1335.42</v>
      </c>
      <c r="G67" s="77">
        <v>437685.76000000001</v>
      </c>
      <c r="H67" s="77">
        <v>4845.74</v>
      </c>
      <c r="I67" s="21">
        <f t="shared" si="1"/>
        <v>6181.16</v>
      </c>
      <c r="J67" s="76"/>
    </row>
    <row r="68" spans="1:10" ht="15" customHeight="1" x14ac:dyDescent="0.25">
      <c r="A68" t="str">
        <f t="shared" ref="A68:A76" si="2">+B68&amp;C68</f>
        <v>SBS SEGUROS45657</v>
      </c>
      <c r="B68" s="45" t="s">
        <v>97</v>
      </c>
      <c r="C68" s="34">
        <v>45657</v>
      </c>
      <c r="D68" s="77">
        <v>1110145.7</v>
      </c>
      <c r="E68" s="77">
        <v>85288.53</v>
      </c>
      <c r="F68" s="77">
        <v>1279.33</v>
      </c>
      <c r="G68" s="77">
        <v>444729.45</v>
      </c>
      <c r="H68" s="77">
        <v>6948.41</v>
      </c>
      <c r="I68" s="21">
        <f t="shared" ref="I68:I83" si="3">+F68+H68</f>
        <v>8227.74</v>
      </c>
      <c r="J68" s="76"/>
    </row>
    <row r="69" spans="1:10" ht="15" customHeight="1" x14ac:dyDescent="0.25">
      <c r="A69" t="str">
        <f t="shared" si="2"/>
        <v>SEGUREXPO45596</v>
      </c>
      <c r="B69" s="45" t="s">
        <v>17</v>
      </c>
      <c r="C69" s="34">
        <v>45596</v>
      </c>
      <c r="D69" s="77">
        <v>15472.19</v>
      </c>
      <c r="E69" s="77">
        <v>93174.46</v>
      </c>
      <c r="F69" s="77">
        <v>1397.62</v>
      </c>
      <c r="G69" s="77">
        <v>132552</v>
      </c>
      <c r="H69" s="77">
        <v>881.05</v>
      </c>
      <c r="I69" s="21">
        <f t="shared" si="3"/>
        <v>2278.67</v>
      </c>
      <c r="J69" s="76"/>
    </row>
    <row r="70" spans="1:10" ht="15" customHeight="1" x14ac:dyDescent="0.25">
      <c r="A70" t="str">
        <f t="shared" si="2"/>
        <v>SEGUREXPO45626</v>
      </c>
      <c r="B70" s="45" t="s">
        <v>17</v>
      </c>
      <c r="C70" s="34">
        <v>45626</v>
      </c>
      <c r="D70" s="77">
        <v>14063.4</v>
      </c>
      <c r="E70" s="77">
        <v>96401.15</v>
      </c>
      <c r="F70" s="77">
        <v>1446.02</v>
      </c>
      <c r="G70" s="77">
        <v>135349.64000000001</v>
      </c>
      <c r="H70" s="77">
        <v>1023.12</v>
      </c>
      <c r="I70" s="21">
        <f t="shared" si="3"/>
        <v>2469.14</v>
      </c>
      <c r="J70" s="76"/>
    </row>
    <row r="71" spans="1:10" ht="15" customHeight="1" x14ac:dyDescent="0.25">
      <c r="A71" t="str">
        <f t="shared" si="2"/>
        <v>SEGUREXPO45657</v>
      </c>
      <c r="B71" s="45" t="s">
        <v>17</v>
      </c>
      <c r="C71" s="34">
        <v>45657</v>
      </c>
      <c r="D71" s="77">
        <v>19678</v>
      </c>
      <c r="E71" s="77">
        <v>99318.91</v>
      </c>
      <c r="F71" s="77">
        <v>1489.78</v>
      </c>
      <c r="G71" s="77">
        <v>136523.89000000001</v>
      </c>
      <c r="H71" s="77">
        <v>792.79</v>
      </c>
      <c r="I71" s="21">
        <f t="shared" si="3"/>
        <v>2282.5699999999997</v>
      </c>
      <c r="J71" s="76"/>
    </row>
    <row r="72" spans="1:10" ht="15" customHeight="1" x14ac:dyDescent="0.25">
      <c r="A72" t="str">
        <f t="shared" si="2"/>
        <v>SOLIDARIA45596</v>
      </c>
      <c r="B72" s="45" t="s">
        <v>18</v>
      </c>
      <c r="C72" s="34">
        <v>45596</v>
      </c>
      <c r="D72" s="77">
        <v>519571.26</v>
      </c>
      <c r="E72" s="77">
        <v>279454.84000000003</v>
      </c>
      <c r="F72" s="77">
        <v>4191.82</v>
      </c>
      <c r="G72" s="77">
        <v>396262.17</v>
      </c>
      <c r="H72" s="77">
        <v>4397.71</v>
      </c>
      <c r="I72" s="21">
        <f t="shared" si="3"/>
        <v>8589.5299999999988</v>
      </c>
      <c r="J72" s="76"/>
    </row>
    <row r="73" spans="1:10" ht="15" customHeight="1" x14ac:dyDescent="0.25">
      <c r="A73" t="str">
        <f t="shared" si="2"/>
        <v>SOLIDARIA45626</v>
      </c>
      <c r="B73" s="45" t="s">
        <v>18</v>
      </c>
      <c r="C73" s="34">
        <v>45626</v>
      </c>
      <c r="D73" s="77">
        <v>530372.59</v>
      </c>
      <c r="E73" s="77">
        <v>277632.40000000002</v>
      </c>
      <c r="F73" s="77">
        <v>4164.49</v>
      </c>
      <c r="G73" s="77">
        <v>400690.71</v>
      </c>
      <c r="H73" s="77">
        <v>4417.59</v>
      </c>
      <c r="I73" s="21">
        <f t="shared" si="3"/>
        <v>8582.08</v>
      </c>
      <c r="J73" s="76"/>
    </row>
    <row r="74" spans="1:10" ht="15" customHeight="1" x14ac:dyDescent="0.25">
      <c r="A74" t="str">
        <f t="shared" si="2"/>
        <v>SOLIDARIA45657</v>
      </c>
      <c r="B74" s="45" t="s">
        <v>18</v>
      </c>
      <c r="C74" s="34">
        <v>45657</v>
      </c>
      <c r="D74" s="77">
        <v>525363.63</v>
      </c>
      <c r="E74" s="77">
        <v>269826.69</v>
      </c>
      <c r="F74" s="77">
        <v>4047.4</v>
      </c>
      <c r="G74" s="77">
        <v>403679.74</v>
      </c>
      <c r="H74" s="77">
        <v>4156.8100000000004</v>
      </c>
      <c r="I74" s="21">
        <f t="shared" si="3"/>
        <v>8204.2100000000009</v>
      </c>
      <c r="J74" s="76"/>
    </row>
    <row r="75" spans="1:10" ht="15" customHeight="1" x14ac:dyDescent="0.25">
      <c r="A75" t="str">
        <f t="shared" si="2"/>
        <v>SOLUNION45596</v>
      </c>
      <c r="B75" s="45" t="s">
        <v>19</v>
      </c>
      <c r="C75" s="34">
        <v>45596</v>
      </c>
      <c r="D75" s="77">
        <v>126062.85</v>
      </c>
      <c r="E75" s="77">
        <v>5626.55</v>
      </c>
      <c r="F75" s="77">
        <v>84.4</v>
      </c>
      <c r="G75" s="77">
        <v>132011.53</v>
      </c>
      <c r="H75" s="77">
        <v>1382.49</v>
      </c>
      <c r="I75" s="21">
        <f t="shared" si="3"/>
        <v>1466.89</v>
      </c>
      <c r="J75" s="76"/>
    </row>
    <row r="76" spans="1:10" ht="15" customHeight="1" x14ac:dyDescent="0.25">
      <c r="A76" t="str">
        <f t="shared" si="2"/>
        <v>SOLUNION45626</v>
      </c>
      <c r="B76" s="45" t="s">
        <v>19</v>
      </c>
      <c r="C76" s="34">
        <v>45626</v>
      </c>
      <c r="D76" s="77">
        <v>124218.31</v>
      </c>
      <c r="E76" s="77">
        <v>5593.24</v>
      </c>
      <c r="F76" s="77">
        <v>83.9</v>
      </c>
      <c r="G76" s="77">
        <v>143050.49</v>
      </c>
      <c r="H76" s="77">
        <v>1751.02</v>
      </c>
      <c r="I76" s="21">
        <f t="shared" si="3"/>
        <v>1834.92</v>
      </c>
      <c r="J76" s="76"/>
    </row>
    <row r="77" spans="1:10" ht="15" customHeight="1" x14ac:dyDescent="0.25">
      <c r="A77" t="str">
        <f>+B77&amp;C77</f>
        <v>SOLUNION45657</v>
      </c>
      <c r="B77" s="45" t="s">
        <v>19</v>
      </c>
      <c r="C77" s="34">
        <v>45657</v>
      </c>
      <c r="D77" s="77">
        <v>137822.43</v>
      </c>
      <c r="E77" s="77">
        <v>5581.67</v>
      </c>
      <c r="F77" s="77">
        <v>83.73</v>
      </c>
      <c r="G77" s="77">
        <v>126208.49</v>
      </c>
      <c r="H77" s="77">
        <v>942.96</v>
      </c>
      <c r="I77" s="21">
        <f t="shared" si="3"/>
        <v>1026.69</v>
      </c>
      <c r="J77" s="76"/>
    </row>
    <row r="78" spans="1:10" x14ac:dyDescent="0.25">
      <c r="A78" t="str">
        <f t="shared" ref="A78:A83" si="4">+B78&amp;C78</f>
        <v>SURAMERICANA45596</v>
      </c>
      <c r="B78" t="s">
        <v>20</v>
      </c>
      <c r="C78" s="34">
        <v>45596</v>
      </c>
      <c r="D78" s="77">
        <v>3024521.89</v>
      </c>
      <c r="E78" s="77">
        <v>402975.88</v>
      </c>
      <c r="F78" s="77">
        <v>6044.63</v>
      </c>
      <c r="G78" s="77">
        <v>2716837.66</v>
      </c>
      <c r="H78" s="77">
        <v>54418.82</v>
      </c>
      <c r="I78" s="21">
        <f t="shared" si="3"/>
        <v>60463.45</v>
      </c>
    </row>
    <row r="79" spans="1:10" x14ac:dyDescent="0.25">
      <c r="A79" t="str">
        <f t="shared" si="4"/>
        <v>SURAMERICANA45626</v>
      </c>
      <c r="B79" t="s">
        <v>20</v>
      </c>
      <c r="C79" s="34">
        <v>45626</v>
      </c>
      <c r="D79" s="77">
        <v>3087904.74</v>
      </c>
      <c r="E79" s="77">
        <v>382685.47</v>
      </c>
      <c r="F79" s="77">
        <v>5740.27</v>
      </c>
      <c r="G79" s="77">
        <v>2655304.2000000002</v>
      </c>
      <c r="H79" s="77">
        <v>51797.66</v>
      </c>
      <c r="I79" s="21">
        <f t="shared" si="3"/>
        <v>57537.930000000008</v>
      </c>
    </row>
    <row r="80" spans="1:10" x14ac:dyDescent="0.25">
      <c r="A80" t="str">
        <f t="shared" si="4"/>
        <v>SURAMERICANA45657</v>
      </c>
      <c r="B80" t="s">
        <v>20</v>
      </c>
      <c r="C80" s="34">
        <v>45657</v>
      </c>
      <c r="D80" s="77">
        <v>3086942.44</v>
      </c>
      <c r="E80" s="77">
        <v>350884.54</v>
      </c>
      <c r="F80" s="77">
        <v>5263.27</v>
      </c>
      <c r="G80" s="77">
        <v>2671394.98</v>
      </c>
      <c r="H80" s="77">
        <v>59027.39</v>
      </c>
      <c r="I80" s="21">
        <f t="shared" si="3"/>
        <v>64290.66</v>
      </c>
    </row>
    <row r="81" spans="1:9" x14ac:dyDescent="0.25">
      <c r="A81" t="str">
        <f t="shared" si="4"/>
        <v>ZURICH45596</v>
      </c>
      <c r="B81" t="s">
        <v>21</v>
      </c>
      <c r="C81">
        <v>45596</v>
      </c>
      <c r="D81" s="77">
        <v>424571.25</v>
      </c>
      <c r="E81" s="77">
        <v>146338.03</v>
      </c>
      <c r="F81" s="77">
        <v>2188.9699999999998</v>
      </c>
      <c r="G81" s="77">
        <v>500540.3</v>
      </c>
      <c r="H81" s="77">
        <v>14764.66</v>
      </c>
      <c r="I81" s="21">
        <f t="shared" si="3"/>
        <v>16953.63</v>
      </c>
    </row>
    <row r="82" spans="1:9" x14ac:dyDescent="0.25">
      <c r="A82" t="str">
        <f t="shared" si="4"/>
        <v>ZURICH45626</v>
      </c>
      <c r="B82" t="s">
        <v>21</v>
      </c>
      <c r="C82">
        <v>45626</v>
      </c>
      <c r="D82" s="77">
        <v>483361.8</v>
      </c>
      <c r="E82" s="77">
        <v>153701.24</v>
      </c>
      <c r="F82" s="77">
        <v>2300.2600000000002</v>
      </c>
      <c r="G82" s="77">
        <v>492923.66</v>
      </c>
      <c r="H82" s="77">
        <v>14450.9</v>
      </c>
      <c r="I82" s="21">
        <f t="shared" si="3"/>
        <v>16751.16</v>
      </c>
    </row>
    <row r="83" spans="1:9" x14ac:dyDescent="0.25">
      <c r="A83" t="str">
        <f t="shared" si="4"/>
        <v>ZURICH45657</v>
      </c>
      <c r="B83" t="s">
        <v>21</v>
      </c>
      <c r="C83">
        <v>45657</v>
      </c>
      <c r="D83" s="77">
        <v>453650.93</v>
      </c>
      <c r="E83" s="77">
        <v>148191.91</v>
      </c>
      <c r="F83" s="77">
        <v>2212.58</v>
      </c>
      <c r="G83" s="77">
        <v>485589.58</v>
      </c>
      <c r="H83" s="77">
        <v>13496.22</v>
      </c>
      <c r="I83" s="21">
        <f t="shared" si="3"/>
        <v>15708.8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7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45657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7" t="s">
        <v>60</v>
      </c>
      <c r="C5" s="139" t="s">
        <v>61</v>
      </c>
      <c r="D5" s="140"/>
      <c r="E5" s="139" t="s">
        <v>62</v>
      </c>
      <c r="F5" s="140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106693.36</v>
      </c>
      <c r="C7" s="50">
        <f>+IFERROR(VLOOKUP($A7&amp;$D$3,BaseRA_GEN!$A$3:$I$857,5,0),"N.A.")</f>
        <v>52241.16</v>
      </c>
      <c r="D7" s="50">
        <f>+IFERROR(VLOOKUP($A7&amp;$D$3,BaseRA_GEN!$A$3:$I$857,6,0),"N.A.")</f>
        <v>783.62</v>
      </c>
      <c r="E7" s="50">
        <f>+IFERROR(VLOOKUP($A7&amp;$D$3,BaseRA_GEN!$A$3:$I$857,7,0),"N.A.")</f>
        <v>234841.53</v>
      </c>
      <c r="F7" s="55">
        <f>+IFERROR(VLOOKUP($A7&amp;$D$3,BaseRA_GEN!$A$3:$I$857,8,0),"N.A.")</f>
        <v>6027.32</v>
      </c>
      <c r="G7" s="51">
        <f>+IFERROR(VLOOKUP($A7&amp;$D$3,BaseRA_GEN!$A$3:$I$857,9,0),"N.A.")</f>
        <v>6810.94</v>
      </c>
    </row>
    <row r="8" spans="1:18" ht="24.75" customHeight="1" x14ac:dyDescent="0.2">
      <c r="A8" s="14" t="s">
        <v>94</v>
      </c>
      <c r="B8" s="49">
        <f>+IFERROR(VLOOKUP($A8&amp;$D$3,BaseRA_GEN!$A$3:$I$857,4,0),"N.A.")</f>
        <v>1701119.66</v>
      </c>
      <c r="C8" s="52">
        <f>+IFERROR(VLOOKUP($A8&amp;$D$3,BaseRA_GEN!$A$3:$I$857,5,0),"N.A.")</f>
        <v>191818.67</v>
      </c>
      <c r="D8" s="52">
        <f>+IFERROR(VLOOKUP($A8&amp;$D$3,BaseRA_GEN!$A$3:$I$857,6,0),"N.A.")</f>
        <v>2877.28</v>
      </c>
      <c r="E8" s="52">
        <f>+IFERROR(VLOOKUP($A8&amp;$D$3,BaseRA_GEN!$A$3:$I$857,7,0),"N.A.")</f>
        <v>632729.61</v>
      </c>
      <c r="F8" s="55">
        <f>+IFERROR(VLOOKUP($A8&amp;$D$3,BaseRA_GEN!$A$3:$I$857,8,0),"N.A.")</f>
        <v>5084.4399999999996</v>
      </c>
      <c r="G8" s="51">
        <f>+IFERROR(VLOOKUP($A8&amp;$D$3,BaseRA_GEN!$A$3:$I$857,9,0),"N.A.")</f>
        <v>7961.7199999999993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2998328.14</v>
      </c>
      <c r="C9" s="52">
        <f>+IFERROR(VLOOKUP($A9&amp;$D$3,BaseRA_GEN!$A$3:$I$857,5,0),"N.A.")</f>
        <v>391337.19</v>
      </c>
      <c r="D9" s="52">
        <f>+IFERROR(VLOOKUP($A9&amp;$D$3,BaseRA_GEN!$A$3:$I$857,6,0),"N.A.")</f>
        <v>5863.61</v>
      </c>
      <c r="E9" s="52">
        <f>+IFERROR(VLOOKUP($A9&amp;$D$3,BaseRA_GEN!$A$3:$I$857,7,0),"N.A.")</f>
        <v>1317172.53</v>
      </c>
      <c r="F9" s="55">
        <f>+IFERROR(VLOOKUP($A9&amp;$D$3,BaseRA_GEN!$A$3:$I$857,8,0),"N.A.")</f>
        <v>11573.94</v>
      </c>
      <c r="G9" s="51">
        <f>+IFERROR(VLOOKUP($A9&amp;$D$3,BaseRA_GEN!$A$3:$I$857,9,0),"N.A.")</f>
        <v>17437.55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509438.04</v>
      </c>
      <c r="C10" s="52">
        <f>+IFERROR(VLOOKUP($A10&amp;$D$3,BaseRA_GEN!$A$3:$I$857,5,0),"N.A.")</f>
        <v>68110.59</v>
      </c>
      <c r="D10" s="52">
        <f>+IFERROR(VLOOKUP($A10&amp;$D$3,BaseRA_GEN!$A$3:$I$857,6,0),"N.A.")</f>
        <v>1021.66</v>
      </c>
      <c r="E10" s="52">
        <f>+IFERROR(VLOOKUP($A10&amp;$D$3,BaseRA_GEN!$A$3:$I$857,7,0),"N.A.")</f>
        <v>202466.31</v>
      </c>
      <c r="F10" s="55">
        <f>+IFERROR(VLOOKUP($A10&amp;$D$3,BaseRA_GEN!$A$3:$I$857,8,0),"N.A.")</f>
        <v>7150.91</v>
      </c>
      <c r="G10" s="51">
        <f>+IFERROR(VLOOKUP($A10&amp;$D$3,BaseRA_GEN!$A$3:$I$857,9,0),"N.A.")</f>
        <v>8172.57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189774.96</v>
      </c>
      <c r="C11" s="52">
        <f>+IFERROR(VLOOKUP($A11&amp;$D$3,BaseRA_GEN!$A$3:$I$857,5,0),"N.A.")</f>
        <v>0</v>
      </c>
      <c r="D11" s="52">
        <f>+IFERROR(VLOOKUP($A11&amp;$D$3,BaseRA_GEN!$A$3:$I$857,6,0),"N.A.")</f>
        <v>0</v>
      </c>
      <c r="E11" s="52">
        <f>+IFERROR(VLOOKUP($A11&amp;$D$3,BaseRA_GEN!$A$3:$I$857,7,0),"N.A.")</f>
        <v>230068.32</v>
      </c>
      <c r="F11" s="55">
        <f>+IFERROR(VLOOKUP($A11&amp;$D$3,BaseRA_GEN!$A$3:$I$857,8,0),"N.A.")</f>
        <v>342.18</v>
      </c>
      <c r="G11" s="51">
        <f>+IFERROR(VLOOKUP($A11&amp;$D$3,BaseRA_GEN!$A$3:$I$857,9,0),"N.A.")</f>
        <v>342.18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1392689.21</v>
      </c>
      <c r="C12" s="52">
        <f>+IFERROR(VLOOKUP($A12&amp;$D$3,BaseRA_GEN!$A$3:$I$857,5,0),"N.A.")</f>
        <v>212179.97</v>
      </c>
      <c r="D12" s="52">
        <f>+IFERROR(VLOOKUP($A12&amp;$D$3,BaseRA_GEN!$A$3:$I$857,6,0),"N.A.")</f>
        <v>3182.7</v>
      </c>
      <c r="E12" s="52">
        <f>+IFERROR(VLOOKUP($A12&amp;$D$3,BaseRA_GEN!$A$3:$I$857,7,0),"N.A.")</f>
        <v>1691463.39</v>
      </c>
      <c r="F12" s="55">
        <f>+IFERROR(VLOOKUP($A12&amp;$D$3,BaseRA_GEN!$A$3:$I$857,8,0),"N.A.")</f>
        <v>14787.24</v>
      </c>
      <c r="G12" s="51">
        <f>+IFERROR(VLOOKUP($A12&amp;$D$3,BaseRA_GEN!$A$3:$I$857,9,0),"N.A.")</f>
        <v>17969.939999999999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532431.17000000004</v>
      </c>
      <c r="C13" s="52">
        <f>+IFERROR(VLOOKUP($A13&amp;$D$3,BaseRA_GEN!$A$3:$I$857,5,0),"N.A.")</f>
        <v>149712.78</v>
      </c>
      <c r="D13" s="52">
        <f>+IFERROR(VLOOKUP($A13&amp;$D$3,BaseRA_GEN!$A$3:$I$857,6,0),"N.A.")</f>
        <v>2245.69</v>
      </c>
      <c r="E13" s="52">
        <f>+IFERROR(VLOOKUP($A13&amp;$D$3,BaseRA_GEN!$A$3:$I$857,7,0),"N.A.")</f>
        <v>195624.56</v>
      </c>
      <c r="F13" s="55">
        <f>+IFERROR(VLOOKUP($A13&amp;$D$3,BaseRA_GEN!$A$3:$I$857,8,0),"N.A.")</f>
        <v>7499.94</v>
      </c>
      <c r="G13" s="51">
        <f>+IFERROR(VLOOKUP($A13&amp;$D$3,BaseRA_GEN!$A$3:$I$857,9,0),"N.A.")</f>
        <v>9745.6299999999992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668801.88</v>
      </c>
      <c r="C14" s="52">
        <f>+IFERROR(VLOOKUP($A14&amp;$D$3,BaseRA_GEN!$A$3:$I$857,5,0),"N.A.")</f>
        <v>614680.87</v>
      </c>
      <c r="D14" s="52">
        <f>+IFERROR(VLOOKUP($A14&amp;$D$3,BaseRA_GEN!$A$3:$I$857,6,0),"N.A.")</f>
        <v>9220.2099999999991</v>
      </c>
      <c r="E14" s="52">
        <f>+IFERROR(VLOOKUP($A14&amp;$D$3,BaseRA_GEN!$A$3:$I$857,7,0),"N.A.")</f>
        <v>449511.67</v>
      </c>
      <c r="F14" s="55">
        <f>+IFERROR(VLOOKUP($A14&amp;$D$3,BaseRA_GEN!$A$3:$I$857,8,0),"N.A.")</f>
        <v>3165.56</v>
      </c>
      <c r="G14" s="51">
        <f>+IFERROR(VLOOKUP($A14&amp;$D$3,BaseRA_GEN!$A$3:$I$857,9,0),"N.A.")</f>
        <v>12385.769999999999</v>
      </c>
    </row>
    <row r="15" spans="1:18" ht="24.75" customHeight="1" x14ac:dyDescent="0.2">
      <c r="A15" s="14" t="s">
        <v>95</v>
      </c>
      <c r="B15" s="49">
        <f>+IFERROR(VLOOKUP($A15&amp;$D$3,BaseRA_GEN!$A$3:$I$857,4,0),"N.A.")</f>
        <v>24144.51</v>
      </c>
      <c r="C15" s="52">
        <f>+IFERROR(VLOOKUP($A15&amp;$D$3,BaseRA_GEN!$A$3:$I$857,5,0),"N.A.")</f>
        <v>2049.79</v>
      </c>
      <c r="D15" s="52">
        <f>+IFERROR(VLOOKUP($A15&amp;$D$3,BaseRA_GEN!$A$3:$I$857,6,0),"N.A.")</f>
        <v>30.75</v>
      </c>
      <c r="E15" s="52">
        <f>+IFERROR(VLOOKUP($A15&amp;$D$3,BaseRA_GEN!$A$3:$I$857,7,0),"N.A.")</f>
        <v>32016.2</v>
      </c>
      <c r="F15" s="55">
        <f>+IFERROR(VLOOKUP($A15&amp;$D$3,BaseRA_GEN!$A$3:$I$857,8,0),"N.A.")</f>
        <v>376.84</v>
      </c>
      <c r="G15" s="51">
        <f>+IFERROR(VLOOKUP($A15&amp;$D$3,BaseRA_GEN!$A$3:$I$857,9,0),"N.A.")</f>
        <v>407.59</v>
      </c>
    </row>
    <row r="16" spans="1:18" ht="24.75" customHeight="1" x14ac:dyDescent="0.2">
      <c r="A16" s="14" t="s">
        <v>115</v>
      </c>
      <c r="B16" s="49">
        <f>+IFERROR(VLOOKUP($A16&amp;$D$3,BaseRA_GEN!$A$3:$I$857,4,0),"N.A.")</f>
        <v>36132.620000000003</v>
      </c>
      <c r="C16" s="52">
        <f>+IFERROR(VLOOKUP($A16&amp;$D$3,BaseRA_GEN!$A$3:$I$857,5,0),"N.A.")</f>
        <v>2831.25</v>
      </c>
      <c r="D16" s="52">
        <f>+IFERROR(VLOOKUP($A16&amp;$D$3,BaseRA_GEN!$A$3:$I$857,6,0),"N.A.")</f>
        <v>42.47</v>
      </c>
      <c r="E16" s="52">
        <f>+IFERROR(VLOOKUP($A16&amp;$D$3,BaseRA_GEN!$A$3:$I$857,7,0),"N.A.")</f>
        <v>60105.08</v>
      </c>
      <c r="F16" s="55">
        <f>+IFERROR(VLOOKUP($A16&amp;$D$3,BaseRA_GEN!$A$3:$I$857,8,0),"N.A.")</f>
        <v>1771.57</v>
      </c>
      <c r="G16" s="51">
        <f>+IFERROR(VLOOKUP($A16&amp;$D$3,BaseRA_GEN!$A$3:$I$857,9,0),"N.A.")</f>
        <v>1814.04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243967.97</v>
      </c>
      <c r="C17" s="52">
        <f>+IFERROR(VLOOKUP($A17&amp;$D$3,BaseRA_GEN!$A$3:$I$857,5,0),"N.A.")</f>
        <v>176472.88</v>
      </c>
      <c r="D17" s="52">
        <f>+IFERROR(VLOOKUP($A17&amp;$D$3,BaseRA_GEN!$A$3:$I$857,6,0),"N.A.")</f>
        <v>2647.09</v>
      </c>
      <c r="E17" s="52">
        <f>+IFERROR(VLOOKUP($A17&amp;$D$3,BaseRA_GEN!$A$3:$I$857,7,0),"N.A.")</f>
        <v>702052.7</v>
      </c>
      <c r="F17" s="55">
        <f>+IFERROR(VLOOKUP($A17&amp;$D$3,BaseRA_GEN!$A$3:$I$857,8,0),"N.A.")</f>
        <v>9064.74</v>
      </c>
      <c r="G17" s="51">
        <f>+IFERROR(VLOOKUP($A17&amp;$D$3,BaseRA_GEN!$A$3:$I$857,9,0),"N.A.")</f>
        <v>11711.83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278413.84000000003</v>
      </c>
      <c r="C18" s="52">
        <f>+IFERROR(VLOOKUP($A18&amp;$D$3,BaseRA_GEN!$A$3:$I$857,5,0),"N.A.")</f>
        <v>109822.43</v>
      </c>
      <c r="D18" s="52">
        <f>+IFERROR(VLOOKUP($A18&amp;$D$3,BaseRA_GEN!$A$3:$I$857,6,0),"N.A.")</f>
        <v>1647.34</v>
      </c>
      <c r="E18" s="52">
        <f>+IFERROR(VLOOKUP($A18&amp;$D$3,BaseRA_GEN!$A$3:$I$857,7,0),"N.A.")</f>
        <v>657020.66</v>
      </c>
      <c r="F18" s="55">
        <f>+IFERROR(VLOOKUP($A18&amp;$D$3,BaseRA_GEN!$A$3:$I$857,8,0),"N.A.")</f>
        <v>6022.22</v>
      </c>
      <c r="G18" s="51">
        <f>+IFERROR(VLOOKUP($A18&amp;$D$3,BaseRA_GEN!$A$3:$I$857,9,0),"N.A.")</f>
        <v>7669.56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1272871.5900000001</v>
      </c>
      <c r="C19" s="52">
        <f>+IFERROR(VLOOKUP($A19&amp;$D$3,BaseRA_GEN!$A$3:$I$857,5,0),"N.A.")</f>
        <v>374359.7</v>
      </c>
      <c r="D19" s="52">
        <f>+IFERROR(VLOOKUP($A19&amp;$D$3,BaseRA_GEN!$A$3:$I$857,6,0),"N.A.")</f>
        <v>5615.4</v>
      </c>
      <c r="E19" s="52">
        <f>+IFERROR(VLOOKUP($A19&amp;$D$3,BaseRA_GEN!$A$3:$I$857,7,0),"N.A.")</f>
        <v>1296320.73</v>
      </c>
      <c r="F19" s="55">
        <f>+IFERROR(VLOOKUP($A19&amp;$D$3,BaseRA_GEN!$A$3:$I$857,8,0),"N.A.")</f>
        <v>37464.699999999997</v>
      </c>
      <c r="G19" s="51">
        <f>+IFERROR(VLOOKUP($A19&amp;$D$3,BaseRA_GEN!$A$3:$I$857,9,0),"N.A.")</f>
        <v>43080.1</v>
      </c>
    </row>
    <row r="20" spans="1:7" ht="24.75" customHeight="1" x14ac:dyDescent="0.2">
      <c r="A20" s="14" t="s">
        <v>116</v>
      </c>
      <c r="B20" s="49">
        <f>+IFERROR(VLOOKUP($A20&amp;$D$3,BaseRA_GEN!$A$3:$I$857,4,0),"N.A.")</f>
        <v>6335.28</v>
      </c>
      <c r="C20" s="52">
        <f>+IFERROR(VLOOKUP($A20&amp;$D$3,BaseRA_GEN!$A$3:$I$857,5,0),"N.A.")</f>
        <v>35.42</v>
      </c>
      <c r="D20" s="52">
        <f>+IFERROR(VLOOKUP($A20&amp;$D$3,BaseRA_GEN!$A$3:$I$857,6,0),"N.A.")</f>
        <v>0.53</v>
      </c>
      <c r="E20" s="52">
        <f>+IFERROR(VLOOKUP($A20&amp;$D$3,BaseRA_GEN!$A$3:$I$857,7,0),"N.A.")</f>
        <v>2268.27</v>
      </c>
      <c r="F20" s="55">
        <f>+IFERROR(VLOOKUP($A20&amp;$D$3,BaseRA_GEN!$A$3:$I$857,8,0),"N.A.")</f>
        <v>148.54</v>
      </c>
      <c r="G20" s="51">
        <f>+IFERROR(VLOOKUP($A20&amp;$D$3,BaseRA_GEN!$A$3:$I$857,9,0),"N.A.")</f>
        <v>149.07</v>
      </c>
    </row>
    <row r="21" spans="1:7" ht="24.75" customHeight="1" x14ac:dyDescent="0.2">
      <c r="A21" s="14" t="s">
        <v>99</v>
      </c>
      <c r="B21" s="49">
        <f>+IFERROR(VLOOKUP($A21&amp;$D$3,BaseRA_GEN!$A$3:$I$857,4,0),"N.A.")</f>
        <v>269724.46000000002</v>
      </c>
      <c r="C21" s="52">
        <f>+IFERROR(VLOOKUP($A21&amp;$D$3,BaseRA_GEN!$A$3:$I$857,5,0),"N.A.")</f>
        <v>58023.14</v>
      </c>
      <c r="D21" s="52">
        <f>+IFERROR(VLOOKUP($A21&amp;$D$3,BaseRA_GEN!$A$3:$I$857,6,0),"N.A.")</f>
        <v>870.35</v>
      </c>
      <c r="E21" s="52">
        <f>+IFERROR(VLOOKUP($A21&amp;$D$3,BaseRA_GEN!$A$3:$I$857,7,0),"N.A.")</f>
        <v>216835.85</v>
      </c>
      <c r="F21" s="55">
        <f>+IFERROR(VLOOKUP($A21&amp;$D$3,BaseRA_GEN!$A$3:$I$857,8,0),"N.A.")</f>
        <v>2705.58</v>
      </c>
      <c r="G21" s="51">
        <f>+IFERROR(VLOOKUP($A21&amp;$D$3,BaseRA_GEN!$A$3:$I$857,9,0),"N.A.")</f>
        <v>3575.93</v>
      </c>
    </row>
    <row r="22" spans="1:7" ht="24.75" customHeight="1" x14ac:dyDescent="0.2">
      <c r="A22" s="14" t="s">
        <v>11</v>
      </c>
      <c r="B22" s="49">
        <f>+IFERROR(VLOOKUP($A22&amp;$D$3,BaseRA_GEN!$A$3:$I$857,4,0),"N.A.")</f>
        <v>56161.57</v>
      </c>
      <c r="C22" s="52">
        <f>+IFERROR(VLOOKUP($A22&amp;$D$3,BaseRA_GEN!$A$3:$I$857,5,0),"N.A.")</f>
        <v>976.91</v>
      </c>
      <c r="D22" s="52">
        <f>+IFERROR(VLOOKUP($A22&amp;$D$3,BaseRA_GEN!$A$3:$I$857,6,0),"N.A.")</f>
        <v>14.65</v>
      </c>
      <c r="E22" s="52">
        <f>+IFERROR(VLOOKUP($A22&amp;$D$3,BaseRA_GEN!$A$3:$I$857,7,0),"N.A.")</f>
        <v>75046.679999999993</v>
      </c>
      <c r="F22" s="55">
        <f>+IFERROR(VLOOKUP($A22&amp;$D$3,BaseRA_GEN!$A$3:$I$857,8,0),"N.A.")</f>
        <v>424.18</v>
      </c>
      <c r="G22" s="51">
        <f>+IFERROR(VLOOKUP($A22&amp;$D$3,BaseRA_GEN!$A$3:$I$857,9,0),"N.A.")</f>
        <v>438.83</v>
      </c>
    </row>
    <row r="23" spans="1:7" ht="24.75" customHeight="1" x14ac:dyDescent="0.2">
      <c r="A23" s="14" t="s">
        <v>12</v>
      </c>
      <c r="B23" s="49">
        <f>+IFERROR(VLOOKUP($A23&amp;$D$3,BaseRA_GEN!$A$3:$I$857,4,0),"N.A.")</f>
        <v>1766466.5600000001</v>
      </c>
      <c r="C23" s="52">
        <f>+IFERROR(VLOOKUP($A23&amp;$D$3,BaseRA_GEN!$A$3:$I$857,5,0),"N.A.")</f>
        <v>293069.2</v>
      </c>
      <c r="D23" s="52">
        <f>+IFERROR(VLOOKUP($A23&amp;$D$3,BaseRA_GEN!$A$3:$I$857,6,0),"N.A.")</f>
        <v>4396.04</v>
      </c>
      <c r="E23" s="52">
        <f>+IFERROR(VLOOKUP($A23&amp;$D$3,BaseRA_GEN!$A$3:$I$857,7,0),"N.A.")</f>
        <v>280078.40999999997</v>
      </c>
      <c r="F23" s="55">
        <f>+IFERROR(VLOOKUP($A23&amp;$D$3,BaseRA_GEN!$A$3:$I$857,8,0),"N.A.")</f>
        <v>4830.7</v>
      </c>
      <c r="G23" s="51">
        <f>+IFERROR(VLOOKUP($A23&amp;$D$3,BaseRA_GEN!$A$3:$I$857,9,0),"N.A.")</f>
        <v>9226.74</v>
      </c>
    </row>
    <row r="24" spans="1:7" ht="24.75" customHeight="1" x14ac:dyDescent="0.2">
      <c r="A24" s="14" t="s">
        <v>13</v>
      </c>
      <c r="B24" s="49">
        <f>+IFERROR(VLOOKUP($A24&amp;$D$3,BaseRA_GEN!$A$3:$I$857,4,0),"N.A.")</f>
        <v>1585996.16</v>
      </c>
      <c r="C24" s="52">
        <f>+IFERROR(VLOOKUP($A24&amp;$D$3,BaseRA_GEN!$A$3:$I$857,5,0),"N.A.")</f>
        <v>230492.5</v>
      </c>
      <c r="D24" s="52">
        <f>+IFERROR(VLOOKUP($A24&amp;$D$3,BaseRA_GEN!$A$3:$I$857,6,0),"N.A.")</f>
        <v>3308.15</v>
      </c>
      <c r="E24" s="52">
        <f>+IFERROR(VLOOKUP($A24&amp;$D$3,BaseRA_GEN!$A$3:$I$857,7,0),"N.A.")</f>
        <v>1301071.54</v>
      </c>
      <c r="F24" s="55">
        <f>+IFERROR(VLOOKUP($A24&amp;$D$3,BaseRA_GEN!$A$3:$I$857,8,0),"N.A.")</f>
        <v>13966.04</v>
      </c>
      <c r="G24" s="51">
        <f>+IFERROR(VLOOKUP($A24&amp;$D$3,BaseRA_GEN!$A$3:$I$857,9,0),"N.A.")</f>
        <v>17274.190000000002</v>
      </c>
    </row>
    <row r="25" spans="1:7" ht="24.75" customHeight="1" x14ac:dyDescent="0.2">
      <c r="A25" s="14" t="s">
        <v>14</v>
      </c>
      <c r="B25" s="49">
        <f>+IFERROR(VLOOKUP($A25&amp;$D$3,BaseRA_GEN!$A$3:$I$857,4,0),"N.A.")</f>
        <v>607561.52</v>
      </c>
      <c r="C25" s="52">
        <f>+IFERROR(VLOOKUP($A25&amp;$D$3,BaseRA_GEN!$A$3:$I$857,5,0),"N.A.")</f>
        <v>230720.86</v>
      </c>
      <c r="D25" s="52">
        <f>+IFERROR(VLOOKUP($A25&amp;$D$3,BaseRA_GEN!$A$3:$I$857,6,0),"N.A.")</f>
        <v>3460.81</v>
      </c>
      <c r="E25" s="52">
        <f>+IFERROR(VLOOKUP($A25&amp;$D$3,BaseRA_GEN!$A$3:$I$857,7,0),"N.A.")</f>
        <v>1482157.56</v>
      </c>
      <c r="F25" s="55">
        <f>+IFERROR(VLOOKUP($A25&amp;$D$3,BaseRA_GEN!$A$3:$I$857,8,0),"N.A.")</f>
        <v>10986.07</v>
      </c>
      <c r="G25" s="51">
        <f>+IFERROR(VLOOKUP($A25&amp;$D$3,BaseRA_GEN!$A$3:$I$857,9,0),"N.A.")</f>
        <v>14446.88</v>
      </c>
    </row>
    <row r="26" spans="1:7" ht="24.75" customHeight="1" x14ac:dyDescent="0.2">
      <c r="A26" s="14" t="s">
        <v>15</v>
      </c>
      <c r="B26" s="49">
        <f>+IFERROR(VLOOKUP($A26&amp;$D$3,BaseRA_GEN!$A$3:$I$857,4,0),"N.A.")</f>
        <v>86330.85</v>
      </c>
      <c r="C26" s="52">
        <f>+IFERROR(VLOOKUP($A26&amp;$D$3,BaseRA_GEN!$A$3:$I$857,5,0),"N.A.")</f>
        <v>13229.43</v>
      </c>
      <c r="D26" s="52">
        <f>+IFERROR(VLOOKUP($A26&amp;$D$3,BaseRA_GEN!$A$3:$I$857,6,0),"N.A.")</f>
        <v>198.44</v>
      </c>
      <c r="E26" s="52">
        <f>+IFERROR(VLOOKUP($A26&amp;$D$3,BaseRA_GEN!$A$3:$I$857,7,0),"N.A.")</f>
        <v>717121.86</v>
      </c>
      <c r="F26" s="55">
        <f>+IFERROR(VLOOKUP($A26&amp;$D$3,BaseRA_GEN!$A$3:$I$857,8,0),"N.A.")</f>
        <v>4989.3500000000004</v>
      </c>
      <c r="G26" s="51">
        <f>+IFERROR(VLOOKUP($A26&amp;$D$3,BaseRA_GEN!$A$3:$I$857,9,0),"N.A.")</f>
        <v>5187.79</v>
      </c>
    </row>
    <row r="27" spans="1:7" ht="24.75" customHeight="1" x14ac:dyDescent="0.2">
      <c r="A27" s="14" t="s">
        <v>16</v>
      </c>
      <c r="B27" s="49">
        <f>+IFERROR(VLOOKUP($A27&amp;$D$3,BaseRA_GEN!$A$3:$I$857,4,0),"N.A.")</f>
        <v>1134146.28</v>
      </c>
      <c r="C27" s="52">
        <f>+IFERROR(VLOOKUP($A27&amp;$D$3,BaseRA_GEN!$A$3:$I$857,5,0),"N.A.")</f>
        <v>1023493.84</v>
      </c>
      <c r="D27" s="52">
        <f>+IFERROR(VLOOKUP($A27&amp;$D$3,BaseRA_GEN!$A$3:$I$857,6,0),"N.A.")</f>
        <v>15352.41</v>
      </c>
      <c r="E27" s="52">
        <f>+IFERROR(VLOOKUP($A27&amp;$D$3,BaseRA_GEN!$A$3:$I$857,7,0),"N.A.")</f>
        <v>2160240.27</v>
      </c>
      <c r="F27" s="55">
        <f>+IFERROR(VLOOKUP($A27&amp;$D$3,BaseRA_GEN!$A$3:$I$857,8,0),"N.A.")</f>
        <v>26350.01</v>
      </c>
      <c r="G27" s="51">
        <f>+IFERROR(VLOOKUP($A27&amp;$D$3,BaseRA_GEN!$A$3:$I$857,9,0),"N.A.")</f>
        <v>41702.42</v>
      </c>
    </row>
    <row r="28" spans="1:7" ht="24.75" customHeight="1" x14ac:dyDescent="0.2">
      <c r="A28" s="14" t="s">
        <v>97</v>
      </c>
      <c r="B28" s="49">
        <f>+IFERROR(VLOOKUP($A28&amp;$D$3,BaseRA_GEN!$A$3:$I$857,4,0),"N.A.")</f>
        <v>1110145.7</v>
      </c>
      <c r="C28" s="52">
        <f>+IFERROR(VLOOKUP($A28&amp;$D$3,BaseRA_GEN!$A$3:$I$857,5,0),"N.A.")</f>
        <v>85288.53</v>
      </c>
      <c r="D28" s="52">
        <f>+IFERROR(VLOOKUP($A28&amp;$D$3,BaseRA_GEN!$A$3:$I$857,6,0),"N.A.")</f>
        <v>1279.33</v>
      </c>
      <c r="E28" s="52">
        <f>+IFERROR(VLOOKUP($A28&amp;$D$3,BaseRA_GEN!$A$3:$I$857,7,0),"N.A.")</f>
        <v>444729.45</v>
      </c>
      <c r="F28" s="55">
        <f>+IFERROR(VLOOKUP($A28&amp;$D$3,BaseRA_GEN!$A$3:$I$857,8,0),"N.A.")</f>
        <v>6948.41</v>
      </c>
      <c r="G28" s="51">
        <f>+IFERROR(VLOOKUP($A28&amp;$D$3,BaseRA_GEN!$A$3:$I$857,9,0),"N.A.")</f>
        <v>8227.74</v>
      </c>
    </row>
    <row r="29" spans="1:7" ht="24.75" customHeight="1" x14ac:dyDescent="0.2">
      <c r="A29" s="14" t="s">
        <v>17</v>
      </c>
      <c r="B29" s="49">
        <f>+IFERROR(VLOOKUP($A29&amp;$D$3,BaseRA_GEN!$A$3:$I$857,4,0),"N.A.")</f>
        <v>19678</v>
      </c>
      <c r="C29" s="52">
        <f>+IFERROR(VLOOKUP($A29&amp;$D$3,BaseRA_GEN!$A$3:$I$857,5,0),"N.A.")</f>
        <v>99318.91</v>
      </c>
      <c r="D29" s="52">
        <f>+IFERROR(VLOOKUP($A29&amp;$D$3,BaseRA_GEN!$A$3:$I$857,6,0),"N.A.")</f>
        <v>1489.78</v>
      </c>
      <c r="E29" s="52">
        <f>+IFERROR(VLOOKUP($A29&amp;$D$3,BaseRA_GEN!$A$3:$I$857,7,0),"N.A.")</f>
        <v>136523.89000000001</v>
      </c>
      <c r="F29" s="55">
        <f>+IFERROR(VLOOKUP($A29&amp;$D$3,BaseRA_GEN!$A$3:$I$857,8,0),"N.A.")</f>
        <v>792.79</v>
      </c>
      <c r="G29" s="51">
        <f>+IFERROR(VLOOKUP($A29&amp;$D$3,BaseRA_GEN!$A$3:$I$857,9,0),"N.A.")</f>
        <v>2282.5699999999997</v>
      </c>
    </row>
    <row r="30" spans="1:7" ht="24.75" customHeight="1" x14ac:dyDescent="0.2">
      <c r="A30" s="14" t="s">
        <v>18</v>
      </c>
      <c r="B30" s="49">
        <f>+IFERROR(VLOOKUP($A30&amp;$D$3,BaseRA_GEN!$A$3:$I$857,4,0),"N.A.")</f>
        <v>525363.63</v>
      </c>
      <c r="C30" s="52">
        <f>+IFERROR(VLOOKUP($A30&amp;$D$3,BaseRA_GEN!$A$3:$I$857,5,0),"N.A.")</f>
        <v>269826.69</v>
      </c>
      <c r="D30" s="52">
        <f>+IFERROR(VLOOKUP($A30&amp;$D$3,BaseRA_GEN!$A$3:$I$857,6,0),"N.A.")</f>
        <v>4047.4</v>
      </c>
      <c r="E30" s="52">
        <f>+IFERROR(VLOOKUP($A30&amp;$D$3,BaseRA_GEN!$A$3:$I$857,7,0),"N.A.")</f>
        <v>403679.74</v>
      </c>
      <c r="F30" s="55">
        <f>+IFERROR(VLOOKUP($A30&amp;$D$3,BaseRA_GEN!$A$3:$I$857,8,0),"N.A.")</f>
        <v>4156.8100000000004</v>
      </c>
      <c r="G30" s="51">
        <f>+IFERROR(VLOOKUP($A30&amp;$D$3,BaseRA_GEN!$A$3:$I$857,9,0),"N.A.")</f>
        <v>8204.2100000000009</v>
      </c>
    </row>
    <row r="31" spans="1:7" ht="24.75" customHeight="1" x14ac:dyDescent="0.2">
      <c r="A31" s="14" t="s">
        <v>19</v>
      </c>
      <c r="B31" s="49">
        <f>+IFERROR(VLOOKUP($A31&amp;$D$3,BaseRA_GEN!$A$3:$I$857,4,0),"N.A.")</f>
        <v>137822.43</v>
      </c>
      <c r="C31" s="52">
        <f>+IFERROR(VLOOKUP($A31&amp;$D$3,BaseRA_GEN!$A$3:$I$857,5,0),"N.A.")</f>
        <v>5581.67</v>
      </c>
      <c r="D31" s="52">
        <f>+IFERROR(VLOOKUP($A31&amp;$D$3,BaseRA_GEN!$A$3:$I$857,6,0),"N.A.")</f>
        <v>83.73</v>
      </c>
      <c r="E31" s="52">
        <f>+IFERROR(VLOOKUP($A31&amp;$D$3,BaseRA_GEN!$A$3:$I$857,7,0),"N.A.")</f>
        <v>126208.49</v>
      </c>
      <c r="F31" s="55">
        <f>+IFERROR(VLOOKUP($A31&amp;$D$3,BaseRA_GEN!$A$3:$I$857,8,0),"N.A.")</f>
        <v>942.96</v>
      </c>
      <c r="G31" s="51">
        <f>+IFERROR(VLOOKUP($A31&amp;$D$3,BaseRA_GEN!$A$3:$I$857,9,0),"N.A.")</f>
        <v>1026.69</v>
      </c>
    </row>
    <row r="32" spans="1:7" ht="24.75" customHeight="1" x14ac:dyDescent="0.2">
      <c r="A32" s="14" t="s">
        <v>20</v>
      </c>
      <c r="B32" s="49">
        <f>+IFERROR(VLOOKUP($A32&amp;$D$3,BaseRA_GEN!$A$3:$I$857,4,0),"N.A.")</f>
        <v>3086942.44</v>
      </c>
      <c r="C32" s="52">
        <f>+IFERROR(VLOOKUP($A32&amp;$D$3,BaseRA_GEN!$A$3:$I$857,5,0),"N.A.")</f>
        <v>350884.54</v>
      </c>
      <c r="D32" s="52">
        <f>+IFERROR(VLOOKUP($A32&amp;$D$3,BaseRA_GEN!$A$3:$I$857,6,0),"N.A.")</f>
        <v>5263.27</v>
      </c>
      <c r="E32" s="52">
        <f>+IFERROR(VLOOKUP($A32&amp;$D$3,BaseRA_GEN!$A$3:$I$857,7,0),"N.A.")</f>
        <v>2671394.98</v>
      </c>
      <c r="F32" s="55">
        <f>+IFERROR(VLOOKUP($A32&amp;$D$3,BaseRA_GEN!$A$3:$I$857,8,0),"N.A.")</f>
        <v>59027.39</v>
      </c>
      <c r="G32" s="51">
        <f>+IFERROR(VLOOKUP($A32&amp;$D$3,BaseRA_GEN!$A$3:$I$857,9,0),"N.A.")</f>
        <v>64290.66</v>
      </c>
    </row>
    <row r="33" spans="1:7" ht="24.75" customHeight="1" thickBot="1" x14ac:dyDescent="0.25">
      <c r="A33" s="15" t="s">
        <v>21</v>
      </c>
      <c r="B33" s="53">
        <f>+IFERROR(VLOOKUP($A33&amp;$D$3,BaseRA_GEN!$A$3:$I$857,4,0),"N.A.")</f>
        <v>453650.93</v>
      </c>
      <c r="C33" s="54">
        <f>+IFERROR(VLOOKUP($A33&amp;$D$3,BaseRA_GEN!$A$3:$I$857,5,0),"N.A.")</f>
        <v>148191.91</v>
      </c>
      <c r="D33" s="54">
        <f>+IFERROR(VLOOKUP($A33&amp;$D$3,BaseRA_GEN!$A$3:$I$857,6,0),"N.A.")</f>
        <v>2212.58</v>
      </c>
      <c r="E33" s="54">
        <f>+IFERROR(VLOOKUP($A33&amp;$D$3,BaseRA_GEN!$A$3:$I$857,7,0),"N.A.")</f>
        <v>485589.58</v>
      </c>
      <c r="F33" s="56">
        <f>+IFERROR(VLOOKUP($A33&amp;$D$3,BaseRA_GEN!$A$3:$I$857,8,0),"N.A.")</f>
        <v>13496.22</v>
      </c>
      <c r="G33" s="51">
        <f>+IFERROR(VLOOKUP($A33&amp;$D$3,BaseRA_GEN!$A$3:$I$857,9,0),"N.A.")</f>
        <v>15708.8</v>
      </c>
    </row>
    <row r="34" spans="1:7" s="27" customFormat="1" ht="15" thickTop="1" x14ac:dyDescent="0.2">
      <c r="G34" s="32"/>
    </row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s="27" customFormat="1" x14ac:dyDescent="0.2"/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DoiYDxIO7fwdxcOPWcUo1iMdhZhFLKioslM/VR6E3rWudI4hRBiubineuxnFsJevGOvgrbmcTWW5pZgxG/pFXg==" saltValue="mGkv6orTEs0sEyRQIejLUQ==" spinCount="100000" sheet="1" objects="1" scenarios="1"/>
  <sortState xmlns:xlrd2="http://schemas.microsoft.com/office/spreadsheetml/2017/richdata2" ref="A7:A33">
    <sortCondition ref="A7:A33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$A$45:$A$50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50</v>
      </c>
      <c r="E1" s="1" t="s">
        <v>51</v>
      </c>
      <c r="F1" s="1"/>
      <c r="G1" s="1" t="s">
        <v>52</v>
      </c>
      <c r="H1" s="1"/>
      <c r="I1" s="1" t="s">
        <v>53</v>
      </c>
    </row>
    <row r="2" spans="1:10" ht="30" customHeight="1" x14ac:dyDescent="0.25">
      <c r="B2" s="1"/>
      <c r="C2" s="1"/>
      <c r="D2" s="40" t="s">
        <v>54</v>
      </c>
      <c r="E2" s="40" t="s">
        <v>54</v>
      </c>
      <c r="F2" s="40" t="s">
        <v>55</v>
      </c>
      <c r="G2" s="40" t="s">
        <v>54</v>
      </c>
      <c r="H2" s="40" t="s">
        <v>55</v>
      </c>
      <c r="I2" s="40" t="s">
        <v>55</v>
      </c>
    </row>
    <row r="3" spans="1:10" ht="15" customHeight="1" x14ac:dyDescent="0.25">
      <c r="A3" t="str">
        <f>+B3&amp;C3</f>
        <v>ALFA VIDA45596</v>
      </c>
      <c r="B3" s="1" t="s">
        <v>22</v>
      </c>
      <c r="C3" s="34">
        <v>45596</v>
      </c>
      <c r="D3" s="77">
        <v>30954670.07</v>
      </c>
      <c r="E3" s="77">
        <v>4378599.21</v>
      </c>
      <c r="F3" s="77">
        <v>65678.990000000005</v>
      </c>
      <c r="G3" s="77">
        <v>7810804.8600000003</v>
      </c>
      <c r="H3" s="77">
        <v>160331.42000000001</v>
      </c>
      <c r="I3" s="21">
        <f>+H3+F3</f>
        <v>226010.41000000003</v>
      </c>
      <c r="J3" s="78"/>
    </row>
    <row r="4" spans="1:10" ht="15" customHeight="1" x14ac:dyDescent="0.25">
      <c r="A4" t="str">
        <f t="shared" ref="A4:A65" si="0">+B4&amp;C4</f>
        <v>ALFA VIDA45626</v>
      </c>
      <c r="B4" s="1" t="s">
        <v>22</v>
      </c>
      <c r="C4" s="34">
        <v>45626</v>
      </c>
      <c r="D4" s="77">
        <v>31177780.989999998</v>
      </c>
      <c r="E4" s="77">
        <v>4480552.03</v>
      </c>
      <c r="F4" s="77">
        <v>67208.28</v>
      </c>
      <c r="G4" s="77">
        <v>7831818.8700000001</v>
      </c>
      <c r="H4" s="77">
        <v>162874.91</v>
      </c>
      <c r="I4" s="21">
        <f t="shared" ref="I4:I65" si="1">+H4+F4</f>
        <v>230083.19</v>
      </c>
    </row>
    <row r="5" spans="1:10" ht="15" customHeight="1" x14ac:dyDescent="0.25">
      <c r="A5" t="str">
        <f t="shared" si="0"/>
        <v>ALFA VIDA45657</v>
      </c>
      <c r="B5" s="1" t="s">
        <v>22</v>
      </c>
      <c r="C5" s="34">
        <v>45657</v>
      </c>
      <c r="D5" s="77">
        <v>31556537.09</v>
      </c>
      <c r="E5" s="77">
        <v>4311401.99</v>
      </c>
      <c r="F5" s="77">
        <v>64671.03</v>
      </c>
      <c r="G5" s="77">
        <v>7879670.6399999997</v>
      </c>
      <c r="H5" s="77">
        <v>162774.14000000001</v>
      </c>
      <c r="I5" s="21">
        <f t="shared" si="1"/>
        <v>227445.17</v>
      </c>
    </row>
    <row r="6" spans="1:10" ht="15" customHeight="1" x14ac:dyDescent="0.25">
      <c r="A6" t="str">
        <f t="shared" si="0"/>
        <v>ALLIANZ VIDA45596</v>
      </c>
      <c r="B6" s="1" t="s">
        <v>96</v>
      </c>
      <c r="C6" s="34">
        <v>45596</v>
      </c>
      <c r="D6" s="77">
        <v>2916006.24</v>
      </c>
      <c r="E6" s="77">
        <v>60759.03</v>
      </c>
      <c r="F6" s="77">
        <v>911.39</v>
      </c>
      <c r="G6" s="77">
        <v>225754.32</v>
      </c>
      <c r="H6" s="77">
        <v>5427.29</v>
      </c>
      <c r="I6" s="21">
        <f t="shared" si="1"/>
        <v>6338.68</v>
      </c>
    </row>
    <row r="7" spans="1:10" ht="15" customHeight="1" x14ac:dyDescent="0.25">
      <c r="A7" t="str">
        <f t="shared" si="0"/>
        <v>ALLIANZ VIDA45626</v>
      </c>
      <c r="B7" s="1" t="s">
        <v>96</v>
      </c>
      <c r="C7" s="34">
        <v>45626</v>
      </c>
      <c r="D7" s="77">
        <v>2915883.12</v>
      </c>
      <c r="E7" s="77">
        <v>62979.29</v>
      </c>
      <c r="F7" s="77">
        <v>944.69</v>
      </c>
      <c r="G7" s="77">
        <v>225574.91</v>
      </c>
      <c r="H7" s="77">
        <v>5570.25</v>
      </c>
      <c r="I7" s="21">
        <f t="shared" si="1"/>
        <v>6514.9400000000005</v>
      </c>
    </row>
    <row r="8" spans="1:10" ht="15" customHeight="1" x14ac:dyDescent="0.25">
      <c r="A8" t="str">
        <f t="shared" si="0"/>
        <v>ALLIANZ VIDA45657</v>
      </c>
      <c r="B8" s="1" t="s">
        <v>96</v>
      </c>
      <c r="C8" s="34">
        <v>45657</v>
      </c>
      <c r="D8" s="77">
        <v>2913411.96</v>
      </c>
      <c r="E8" s="77">
        <v>56131.64</v>
      </c>
      <c r="F8" s="77">
        <v>841.97</v>
      </c>
      <c r="G8" s="77">
        <v>223019.48</v>
      </c>
      <c r="H8" s="77">
        <v>5150.3</v>
      </c>
      <c r="I8" s="21">
        <f t="shared" si="1"/>
        <v>5992.27</v>
      </c>
    </row>
    <row r="9" spans="1:10" ht="15" customHeight="1" x14ac:dyDescent="0.25">
      <c r="A9" t="str">
        <f t="shared" si="0"/>
        <v>ANDINA45596</v>
      </c>
      <c r="B9" s="1" t="s">
        <v>117</v>
      </c>
      <c r="C9" s="34">
        <v>45596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21">
        <f t="shared" si="1"/>
        <v>0</v>
      </c>
    </row>
    <row r="10" spans="1:10" ht="15" customHeight="1" x14ac:dyDescent="0.25">
      <c r="A10" t="str">
        <f t="shared" si="0"/>
        <v>ANDINA45626</v>
      </c>
      <c r="B10" s="1" t="s">
        <v>117</v>
      </c>
      <c r="C10" s="34">
        <v>45626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21">
        <f t="shared" si="1"/>
        <v>0</v>
      </c>
    </row>
    <row r="11" spans="1:10" ht="15" customHeight="1" x14ac:dyDescent="0.25">
      <c r="A11" t="str">
        <f t="shared" si="0"/>
        <v>ANDINA45657</v>
      </c>
      <c r="B11" s="1" t="s">
        <v>117</v>
      </c>
      <c r="C11" s="34">
        <v>45657</v>
      </c>
      <c r="D11" s="77">
        <v>817312.89</v>
      </c>
      <c r="E11" s="77">
        <v>0</v>
      </c>
      <c r="F11" s="77">
        <v>0</v>
      </c>
      <c r="G11" s="77">
        <v>10033.24</v>
      </c>
      <c r="H11" s="77">
        <v>451.5</v>
      </c>
      <c r="I11" s="21">
        <f t="shared" si="1"/>
        <v>451.5</v>
      </c>
    </row>
    <row r="12" spans="1:10" ht="15" customHeight="1" x14ac:dyDescent="0.25">
      <c r="A12" t="str">
        <f t="shared" si="0"/>
        <v>ASULADO45596</v>
      </c>
      <c r="B12" s="1" t="s">
        <v>114</v>
      </c>
      <c r="C12" s="34">
        <v>45596</v>
      </c>
      <c r="D12" s="77">
        <v>20069623.890000001</v>
      </c>
      <c r="E12" s="77">
        <v>315956.84999999998</v>
      </c>
      <c r="F12" s="77">
        <v>4739.3500000000004</v>
      </c>
      <c r="G12" s="77">
        <v>837817.99</v>
      </c>
      <c r="H12" s="77">
        <v>23583.98</v>
      </c>
      <c r="I12" s="21">
        <f t="shared" si="1"/>
        <v>28323.33</v>
      </c>
    </row>
    <row r="13" spans="1:10" ht="15" customHeight="1" x14ac:dyDescent="0.25">
      <c r="A13" t="str">
        <f t="shared" si="0"/>
        <v>ASULADO45626</v>
      </c>
      <c r="B13" s="1" t="s">
        <v>114</v>
      </c>
      <c r="C13" s="34">
        <v>45626</v>
      </c>
      <c r="D13" s="77">
        <v>21034491.420000002</v>
      </c>
      <c r="E13" s="77">
        <v>163574.67000000001</v>
      </c>
      <c r="F13" s="77">
        <v>2453.62</v>
      </c>
      <c r="G13" s="77">
        <v>797105.23</v>
      </c>
      <c r="H13" s="77">
        <v>23200.959999999999</v>
      </c>
      <c r="I13" s="21">
        <f t="shared" si="1"/>
        <v>25654.579999999998</v>
      </c>
    </row>
    <row r="14" spans="1:10" ht="15" customHeight="1" x14ac:dyDescent="0.25">
      <c r="A14" t="str">
        <f t="shared" si="0"/>
        <v>ASULADO45657</v>
      </c>
      <c r="B14" s="1" t="s">
        <v>114</v>
      </c>
      <c r="C14" s="34">
        <v>45657</v>
      </c>
      <c r="D14" s="77">
        <v>21958490.460000001</v>
      </c>
      <c r="E14" s="77">
        <v>162924.41</v>
      </c>
      <c r="F14" s="77">
        <v>2443.87</v>
      </c>
      <c r="G14" s="77">
        <v>739593.53</v>
      </c>
      <c r="H14" s="77">
        <v>21988.240000000002</v>
      </c>
      <c r="I14" s="21">
        <f t="shared" si="1"/>
        <v>24432.11</v>
      </c>
    </row>
    <row r="15" spans="1:10" ht="15" customHeight="1" x14ac:dyDescent="0.25">
      <c r="A15" t="str">
        <f t="shared" si="0"/>
        <v>AURORA VIDA45596</v>
      </c>
      <c r="B15" s="1" t="s">
        <v>23</v>
      </c>
      <c r="C15" s="34">
        <v>45596</v>
      </c>
      <c r="D15" s="77">
        <v>20620.78</v>
      </c>
      <c r="E15" s="77">
        <v>2617.17</v>
      </c>
      <c r="F15" s="77">
        <v>39.26</v>
      </c>
      <c r="G15" s="77">
        <v>9245.4599999999991</v>
      </c>
      <c r="H15" s="77">
        <v>482.67</v>
      </c>
      <c r="I15" s="21">
        <f t="shared" si="1"/>
        <v>521.93000000000006</v>
      </c>
    </row>
    <row r="16" spans="1:10" ht="15" customHeight="1" x14ac:dyDescent="0.25">
      <c r="A16" t="str">
        <f t="shared" si="0"/>
        <v>AURORA VIDA45626</v>
      </c>
      <c r="B16" s="1" t="s">
        <v>23</v>
      </c>
      <c r="C16" s="34">
        <v>45626</v>
      </c>
      <c r="D16" s="77">
        <v>19570.5</v>
      </c>
      <c r="E16" s="77">
        <v>2019.07</v>
      </c>
      <c r="F16" s="77">
        <v>30.29</v>
      </c>
      <c r="G16" s="77">
        <v>10070.66</v>
      </c>
      <c r="H16" s="77">
        <v>504.73</v>
      </c>
      <c r="I16" s="21">
        <f t="shared" si="1"/>
        <v>535.02</v>
      </c>
    </row>
    <row r="17" spans="1:9" ht="15" customHeight="1" x14ac:dyDescent="0.25">
      <c r="A17" t="str">
        <f t="shared" si="0"/>
        <v>AURORA VIDA45657</v>
      </c>
      <c r="B17" s="1" t="s">
        <v>23</v>
      </c>
      <c r="C17" s="34">
        <v>45657</v>
      </c>
      <c r="D17" s="77">
        <v>20343.46</v>
      </c>
      <c r="E17" s="77">
        <v>2039.13</v>
      </c>
      <c r="F17" s="77">
        <v>30.59</v>
      </c>
      <c r="G17" s="77">
        <v>11107.05</v>
      </c>
      <c r="H17" s="77">
        <v>547.95000000000005</v>
      </c>
      <c r="I17" s="21">
        <f t="shared" si="1"/>
        <v>578.54000000000008</v>
      </c>
    </row>
    <row r="18" spans="1:9" ht="15" customHeight="1" x14ac:dyDescent="0.25">
      <c r="A18" t="str">
        <f t="shared" si="0"/>
        <v>AXA COLPATRIA VIDA45596</v>
      </c>
      <c r="B18" s="1" t="s">
        <v>24</v>
      </c>
      <c r="C18" s="34">
        <v>45596</v>
      </c>
      <c r="D18" s="77">
        <v>4104943.13</v>
      </c>
      <c r="E18" s="77">
        <v>233414.56</v>
      </c>
      <c r="F18" s="77">
        <v>3501.22</v>
      </c>
      <c r="G18" s="77">
        <v>1340263.6299999999</v>
      </c>
      <c r="H18" s="77">
        <v>27134.01</v>
      </c>
      <c r="I18" s="21">
        <f t="shared" si="1"/>
        <v>30635.23</v>
      </c>
    </row>
    <row r="19" spans="1:9" ht="15" customHeight="1" x14ac:dyDescent="0.25">
      <c r="A19" t="str">
        <f t="shared" si="0"/>
        <v>AXA COLPATRIA VIDA45626</v>
      </c>
      <c r="B19" s="1" t="s">
        <v>24</v>
      </c>
      <c r="C19" s="34">
        <v>45626</v>
      </c>
      <c r="D19" s="77">
        <v>4201613.5</v>
      </c>
      <c r="E19" s="77">
        <v>232538.2</v>
      </c>
      <c r="F19" s="77">
        <v>3488.07</v>
      </c>
      <c r="G19" s="77">
        <v>1305551.8999999999</v>
      </c>
      <c r="H19" s="77">
        <v>27272.58</v>
      </c>
      <c r="I19" s="21">
        <f t="shared" si="1"/>
        <v>30760.65</v>
      </c>
    </row>
    <row r="20" spans="1:9" ht="15" customHeight="1" x14ac:dyDescent="0.25">
      <c r="A20" t="str">
        <f t="shared" si="0"/>
        <v>AXA COLPATRIA VIDA45657</v>
      </c>
      <c r="B20" s="1" t="s">
        <v>24</v>
      </c>
      <c r="C20" s="34">
        <v>45657</v>
      </c>
      <c r="D20" s="77">
        <v>4239649.82</v>
      </c>
      <c r="E20" s="77">
        <v>233812.74</v>
      </c>
      <c r="F20" s="77">
        <v>3507.19</v>
      </c>
      <c r="G20" s="77">
        <v>1310310.8700000001</v>
      </c>
      <c r="H20" s="77">
        <v>26508.31</v>
      </c>
      <c r="I20" s="21">
        <f t="shared" si="1"/>
        <v>30015.5</v>
      </c>
    </row>
    <row r="21" spans="1:9" ht="15" customHeight="1" x14ac:dyDescent="0.25">
      <c r="A21" t="str">
        <f t="shared" si="0"/>
        <v>BBVA SEGUROS VIDA45596</v>
      </c>
      <c r="B21" s="1" t="s">
        <v>25</v>
      </c>
      <c r="C21" s="34">
        <v>45596</v>
      </c>
      <c r="D21" s="77">
        <v>3072663.95</v>
      </c>
      <c r="E21" s="77">
        <v>174714.26</v>
      </c>
      <c r="F21" s="77">
        <v>2620.71</v>
      </c>
      <c r="G21" s="77">
        <v>635594.71</v>
      </c>
      <c r="H21" s="77">
        <v>13368.29</v>
      </c>
      <c r="I21" s="21">
        <f t="shared" si="1"/>
        <v>15989</v>
      </c>
    </row>
    <row r="22" spans="1:9" ht="15" customHeight="1" x14ac:dyDescent="0.25">
      <c r="A22" t="str">
        <f t="shared" si="0"/>
        <v>BBVA SEGUROS VIDA45626</v>
      </c>
      <c r="B22" s="1" t="s">
        <v>25</v>
      </c>
      <c r="C22" s="34">
        <v>45626</v>
      </c>
      <c r="D22" s="77">
        <v>2886252.09</v>
      </c>
      <c r="E22" s="77">
        <v>171437.24</v>
      </c>
      <c r="F22" s="77">
        <v>2571.56</v>
      </c>
      <c r="G22" s="77">
        <v>639135.87</v>
      </c>
      <c r="H22" s="77">
        <v>13344.04</v>
      </c>
      <c r="I22" s="21">
        <f t="shared" si="1"/>
        <v>15915.6</v>
      </c>
    </row>
    <row r="23" spans="1:9" ht="15" customHeight="1" x14ac:dyDescent="0.25">
      <c r="A23" t="str">
        <f t="shared" si="0"/>
        <v>BBVA SEGUROS VIDA45657</v>
      </c>
      <c r="B23" s="1" t="s">
        <v>25</v>
      </c>
      <c r="C23" s="34">
        <v>45657</v>
      </c>
      <c r="D23" s="77">
        <v>2837994.95</v>
      </c>
      <c r="E23" s="77">
        <v>175055.41</v>
      </c>
      <c r="F23" s="77">
        <v>2625.83</v>
      </c>
      <c r="G23" s="77">
        <v>652643.09</v>
      </c>
      <c r="H23" s="77">
        <v>13275.11</v>
      </c>
      <c r="I23" s="21">
        <f t="shared" si="1"/>
        <v>15900.94</v>
      </c>
    </row>
    <row r="24" spans="1:9" ht="15" customHeight="1" x14ac:dyDescent="0.25">
      <c r="A24" t="str">
        <f t="shared" si="0"/>
        <v>BMI COLOMBIA45596</v>
      </c>
      <c r="B24" s="1" t="s">
        <v>100</v>
      </c>
      <c r="C24" s="34">
        <v>45596</v>
      </c>
      <c r="D24" s="77">
        <v>57944.77</v>
      </c>
      <c r="E24" s="77">
        <v>0</v>
      </c>
      <c r="F24" s="77">
        <v>0</v>
      </c>
      <c r="G24" s="77">
        <v>95832.24</v>
      </c>
      <c r="H24" s="77">
        <v>1108.8399999999999</v>
      </c>
      <c r="I24" s="21">
        <f t="shared" si="1"/>
        <v>1108.8399999999999</v>
      </c>
    </row>
    <row r="25" spans="1:9" ht="15" customHeight="1" x14ac:dyDescent="0.25">
      <c r="A25" t="str">
        <f t="shared" si="0"/>
        <v>BMI COLOMBIA45626</v>
      </c>
      <c r="B25" s="1" t="s">
        <v>100</v>
      </c>
      <c r="C25" s="34">
        <v>45626</v>
      </c>
      <c r="D25" s="77">
        <v>61192.61</v>
      </c>
      <c r="E25" s="77">
        <v>0</v>
      </c>
      <c r="F25" s="77">
        <v>0</v>
      </c>
      <c r="G25" s="77">
        <v>100808.31</v>
      </c>
      <c r="H25" s="77">
        <v>1046.83</v>
      </c>
      <c r="I25" s="21">
        <f t="shared" si="1"/>
        <v>1046.83</v>
      </c>
    </row>
    <row r="26" spans="1:9" ht="15" customHeight="1" x14ac:dyDescent="0.25">
      <c r="A26" t="str">
        <f t="shared" si="0"/>
        <v>BMI COLOMBIA45657</v>
      </c>
      <c r="B26" s="1" t="s">
        <v>100</v>
      </c>
      <c r="C26" s="34">
        <v>45657</v>
      </c>
      <c r="D26" s="77">
        <v>63813.02</v>
      </c>
      <c r="E26" s="77">
        <v>0</v>
      </c>
      <c r="F26" s="77">
        <v>0</v>
      </c>
      <c r="G26" s="77">
        <v>103561.66</v>
      </c>
      <c r="H26" s="77">
        <v>1032.18</v>
      </c>
      <c r="I26" s="21">
        <f t="shared" si="1"/>
        <v>1032.18</v>
      </c>
    </row>
    <row r="27" spans="1:9" ht="15" customHeight="1" x14ac:dyDescent="0.25">
      <c r="A27" t="str">
        <f t="shared" si="0"/>
        <v>BOLIVAR VIDA45596</v>
      </c>
      <c r="B27" s="1" t="s">
        <v>26</v>
      </c>
      <c r="C27" s="34">
        <v>45596</v>
      </c>
      <c r="D27" s="77">
        <v>9350747.7799999993</v>
      </c>
      <c r="E27" s="77">
        <v>1036576.63</v>
      </c>
      <c r="F27" s="77">
        <v>15618.79</v>
      </c>
      <c r="G27" s="77">
        <v>6280978.0899999999</v>
      </c>
      <c r="H27" s="77">
        <v>107793.55</v>
      </c>
      <c r="I27" s="21">
        <f t="shared" si="1"/>
        <v>123412.34</v>
      </c>
    </row>
    <row r="28" spans="1:9" ht="15" customHeight="1" x14ac:dyDescent="0.25">
      <c r="A28" t="str">
        <f t="shared" si="0"/>
        <v>BOLIVAR VIDA45626</v>
      </c>
      <c r="B28" s="1" t="s">
        <v>26</v>
      </c>
      <c r="C28" s="34">
        <v>45626</v>
      </c>
      <c r="D28" s="77">
        <v>9354988.1899999995</v>
      </c>
      <c r="E28" s="77">
        <v>1094868.8700000001</v>
      </c>
      <c r="F28" s="77">
        <v>16496.54</v>
      </c>
      <c r="G28" s="77">
        <v>6296801.4400000004</v>
      </c>
      <c r="H28" s="77">
        <v>110167.92</v>
      </c>
      <c r="I28" s="21">
        <f t="shared" si="1"/>
        <v>126664.45999999999</v>
      </c>
    </row>
    <row r="29" spans="1:9" ht="15" customHeight="1" x14ac:dyDescent="0.25">
      <c r="A29" t="str">
        <f t="shared" si="0"/>
        <v>BOLIVAR VIDA45657</v>
      </c>
      <c r="B29" s="1" t="s">
        <v>26</v>
      </c>
      <c r="C29" s="34">
        <v>45657</v>
      </c>
      <c r="D29" s="77">
        <v>9609802.3399999999</v>
      </c>
      <c r="E29" s="77">
        <v>1040872.18</v>
      </c>
      <c r="F29" s="77">
        <v>15686.57</v>
      </c>
      <c r="G29" s="77">
        <v>6350914.7000000002</v>
      </c>
      <c r="H29" s="77">
        <v>118272.53</v>
      </c>
      <c r="I29" s="21">
        <f t="shared" si="1"/>
        <v>133959.1</v>
      </c>
    </row>
    <row r="30" spans="1:9" ht="15" customHeight="1" x14ac:dyDescent="0.25">
      <c r="A30" t="str">
        <f t="shared" si="0"/>
        <v>COLMENA ARL45596</v>
      </c>
      <c r="B30" s="1" t="s">
        <v>111</v>
      </c>
      <c r="C30" s="34">
        <v>45596</v>
      </c>
      <c r="D30" s="77">
        <v>2165907.39</v>
      </c>
      <c r="E30" s="77">
        <v>254712.21</v>
      </c>
      <c r="F30" s="77">
        <v>3820.68</v>
      </c>
      <c r="G30" s="77">
        <v>657122.62</v>
      </c>
      <c r="H30" s="77">
        <v>13822.55</v>
      </c>
      <c r="I30" s="21">
        <f t="shared" si="1"/>
        <v>17643.23</v>
      </c>
    </row>
    <row r="31" spans="1:9" ht="15" customHeight="1" x14ac:dyDescent="0.25">
      <c r="A31" t="str">
        <f t="shared" si="0"/>
        <v>COLMENA ARL45626</v>
      </c>
      <c r="B31" s="1" t="s">
        <v>111</v>
      </c>
      <c r="C31" s="34">
        <v>45626</v>
      </c>
      <c r="D31" s="77">
        <v>2168135.46</v>
      </c>
      <c r="E31" s="77">
        <v>285562.81</v>
      </c>
      <c r="F31" s="77">
        <v>4283.4399999999996</v>
      </c>
      <c r="G31" s="77">
        <v>665529.61</v>
      </c>
      <c r="H31" s="77">
        <v>14270.26</v>
      </c>
      <c r="I31" s="21">
        <f t="shared" si="1"/>
        <v>18553.7</v>
      </c>
    </row>
    <row r="32" spans="1:9" ht="15" customHeight="1" x14ac:dyDescent="0.25">
      <c r="A32" t="str">
        <f t="shared" si="0"/>
        <v>COLMENA ARL45657</v>
      </c>
      <c r="B32" s="1" t="s">
        <v>111</v>
      </c>
      <c r="C32" s="34">
        <v>45657</v>
      </c>
      <c r="D32" s="77">
        <v>2121269.7000000002</v>
      </c>
      <c r="E32" s="77">
        <v>301485.75</v>
      </c>
      <c r="F32" s="77">
        <v>4522.29</v>
      </c>
      <c r="G32" s="77">
        <v>686215.43</v>
      </c>
      <c r="H32" s="77">
        <v>13922.76</v>
      </c>
      <c r="I32" s="21">
        <f t="shared" si="1"/>
        <v>18445.05</v>
      </c>
    </row>
    <row r="33" spans="1:9" ht="15" customHeight="1" x14ac:dyDescent="0.25">
      <c r="A33" t="str">
        <f t="shared" si="0"/>
        <v>COLMENA VIDA45596</v>
      </c>
      <c r="B33" s="1" t="s">
        <v>112</v>
      </c>
      <c r="C33" s="34">
        <v>45596</v>
      </c>
      <c r="D33" s="77">
        <v>105801.46</v>
      </c>
      <c r="E33" s="77">
        <v>26454.06</v>
      </c>
      <c r="F33" s="77">
        <v>396.81</v>
      </c>
      <c r="G33" s="77">
        <v>185415.82</v>
      </c>
      <c r="H33" s="77">
        <v>4795.8900000000003</v>
      </c>
      <c r="I33" s="21">
        <f t="shared" si="1"/>
        <v>5192.7000000000007</v>
      </c>
    </row>
    <row r="34" spans="1:9" ht="15" customHeight="1" x14ac:dyDescent="0.25">
      <c r="A34" t="str">
        <f t="shared" si="0"/>
        <v>COLMENA VIDA45626</v>
      </c>
      <c r="B34" s="1" t="s">
        <v>112</v>
      </c>
      <c r="C34" s="34">
        <v>45626</v>
      </c>
      <c r="D34" s="77">
        <v>101013.56</v>
      </c>
      <c r="E34" s="77">
        <v>23108.61</v>
      </c>
      <c r="F34" s="77">
        <v>346.63</v>
      </c>
      <c r="G34" s="77">
        <v>194334.87</v>
      </c>
      <c r="H34" s="77">
        <v>5434.19</v>
      </c>
      <c r="I34" s="21">
        <f t="shared" si="1"/>
        <v>5780.82</v>
      </c>
    </row>
    <row r="35" spans="1:9" ht="15" customHeight="1" x14ac:dyDescent="0.25">
      <c r="A35" t="str">
        <f t="shared" si="0"/>
        <v>COLMENA VIDA45657</v>
      </c>
      <c r="B35" s="1" t="s">
        <v>112</v>
      </c>
      <c r="C35" s="34">
        <v>45657</v>
      </c>
      <c r="D35" s="77">
        <v>100175.44</v>
      </c>
      <c r="E35" s="77">
        <v>23530.9</v>
      </c>
      <c r="F35" s="77">
        <v>352.96</v>
      </c>
      <c r="G35" s="77">
        <v>192204.65</v>
      </c>
      <c r="H35" s="77">
        <v>4956.82</v>
      </c>
      <c r="I35" s="21">
        <f t="shared" si="1"/>
        <v>5309.78</v>
      </c>
    </row>
    <row r="36" spans="1:9" ht="15" customHeight="1" x14ac:dyDescent="0.25">
      <c r="A36" t="str">
        <f t="shared" si="0"/>
        <v>COLSANITAS45596</v>
      </c>
      <c r="B36" s="1" t="s">
        <v>113</v>
      </c>
      <c r="C36" s="34">
        <v>45596</v>
      </c>
      <c r="D36" s="77">
        <v>36977.339999999997</v>
      </c>
      <c r="E36" s="77">
        <v>14553.33</v>
      </c>
      <c r="F36" s="77">
        <v>218.3</v>
      </c>
      <c r="G36" s="77">
        <v>16797.07</v>
      </c>
      <c r="H36" s="77">
        <v>755.54</v>
      </c>
      <c r="I36" s="21">
        <f t="shared" si="1"/>
        <v>973.83999999999992</v>
      </c>
    </row>
    <row r="37" spans="1:9" ht="15" customHeight="1" x14ac:dyDescent="0.25">
      <c r="A37" t="str">
        <f t="shared" si="0"/>
        <v>COLSANITAS45626</v>
      </c>
      <c r="B37" s="1" t="s">
        <v>113</v>
      </c>
      <c r="C37" s="34">
        <v>45626</v>
      </c>
      <c r="D37" s="77">
        <v>37194.51</v>
      </c>
      <c r="E37" s="77">
        <v>16038.89</v>
      </c>
      <c r="F37" s="77">
        <v>240.58</v>
      </c>
      <c r="G37" s="77">
        <v>15172.77</v>
      </c>
      <c r="H37" s="77">
        <v>678.45</v>
      </c>
      <c r="I37" s="21">
        <f t="shared" si="1"/>
        <v>919.03000000000009</v>
      </c>
    </row>
    <row r="38" spans="1:9" ht="15" customHeight="1" x14ac:dyDescent="0.25">
      <c r="A38" t="str">
        <f t="shared" si="0"/>
        <v>COLSANITAS45657</v>
      </c>
      <c r="B38" s="1" t="s">
        <v>113</v>
      </c>
      <c r="C38" s="34">
        <v>45657</v>
      </c>
      <c r="D38" s="77">
        <v>41250.620000000003</v>
      </c>
      <c r="E38" s="77">
        <v>15950.31</v>
      </c>
      <c r="F38" s="77">
        <v>239.25</v>
      </c>
      <c r="G38" s="77">
        <v>15390.94</v>
      </c>
      <c r="H38" s="77">
        <v>740.31</v>
      </c>
      <c r="I38" s="21">
        <f t="shared" si="1"/>
        <v>979.56</v>
      </c>
    </row>
    <row r="39" spans="1:9" ht="15" customHeight="1" x14ac:dyDescent="0.25">
      <c r="A39" t="str">
        <f t="shared" si="0"/>
        <v>EQUIDAD VIDA45596</v>
      </c>
      <c r="B39" s="1" t="s">
        <v>27</v>
      </c>
      <c r="C39" s="34">
        <v>45596</v>
      </c>
      <c r="D39" s="77">
        <v>540298.02</v>
      </c>
      <c r="E39" s="77">
        <v>30842.9</v>
      </c>
      <c r="F39" s="77">
        <v>462.64</v>
      </c>
      <c r="G39" s="77">
        <v>293746.58</v>
      </c>
      <c r="H39" s="77">
        <v>5390.92</v>
      </c>
      <c r="I39" s="21">
        <f t="shared" si="1"/>
        <v>5853.56</v>
      </c>
    </row>
    <row r="40" spans="1:9" ht="15" customHeight="1" x14ac:dyDescent="0.25">
      <c r="A40" t="str">
        <f t="shared" si="0"/>
        <v>EQUIDAD VIDA45626</v>
      </c>
      <c r="B40" s="1" t="s">
        <v>27</v>
      </c>
      <c r="C40" s="34">
        <v>45626</v>
      </c>
      <c r="D40" s="77">
        <v>553873.41</v>
      </c>
      <c r="E40" s="77">
        <v>32007.79</v>
      </c>
      <c r="F40" s="77">
        <v>480.12</v>
      </c>
      <c r="G40" s="77">
        <v>298362.59999999998</v>
      </c>
      <c r="H40" s="77">
        <v>5369.18</v>
      </c>
      <c r="I40" s="21">
        <f t="shared" si="1"/>
        <v>5849.3</v>
      </c>
    </row>
    <row r="41" spans="1:9" ht="15" customHeight="1" x14ac:dyDescent="0.25">
      <c r="A41" t="str">
        <f t="shared" si="0"/>
        <v>EQUIDAD VIDA45657</v>
      </c>
      <c r="B41" s="1" t="s">
        <v>27</v>
      </c>
      <c r="C41" s="34">
        <v>45657</v>
      </c>
      <c r="D41" s="77">
        <v>549637.34</v>
      </c>
      <c r="E41" s="77">
        <v>32566.55</v>
      </c>
      <c r="F41" s="77">
        <v>488.5</v>
      </c>
      <c r="G41" s="77">
        <v>227006.79</v>
      </c>
      <c r="H41" s="77">
        <v>4688.71</v>
      </c>
      <c r="I41" s="21">
        <f>+H41+F41</f>
        <v>5177.21</v>
      </c>
    </row>
    <row r="42" spans="1:9" ht="15" customHeight="1" x14ac:dyDescent="0.25">
      <c r="A42" t="str">
        <f t="shared" si="0"/>
        <v>ESTADO VIDA45596</v>
      </c>
      <c r="B42" s="1" t="s">
        <v>28</v>
      </c>
      <c r="C42" s="34">
        <v>45596</v>
      </c>
      <c r="D42" s="77">
        <v>26780.65</v>
      </c>
      <c r="E42" s="77">
        <v>36753.39</v>
      </c>
      <c r="F42" s="77">
        <v>551.29999999999995</v>
      </c>
      <c r="G42" s="77">
        <v>111067.48</v>
      </c>
      <c r="H42" s="77">
        <v>3329.68</v>
      </c>
      <c r="I42" s="21">
        <f t="shared" si="1"/>
        <v>3880.9799999999996</v>
      </c>
    </row>
    <row r="43" spans="1:9" ht="15" customHeight="1" x14ac:dyDescent="0.25">
      <c r="A43" t="str">
        <f t="shared" si="0"/>
        <v>ESTADO VIDA45626</v>
      </c>
      <c r="B43" s="1" t="s">
        <v>28</v>
      </c>
      <c r="C43" s="34">
        <v>45626</v>
      </c>
      <c r="D43" s="77">
        <v>26944.94</v>
      </c>
      <c r="E43" s="77">
        <v>37603.99</v>
      </c>
      <c r="F43" s="77">
        <v>564.05999999999995</v>
      </c>
      <c r="G43" s="77">
        <v>112823.33</v>
      </c>
      <c r="H43" s="77">
        <v>3420.64</v>
      </c>
      <c r="I43" s="21">
        <f t="shared" si="1"/>
        <v>3984.7</v>
      </c>
    </row>
    <row r="44" spans="1:9" ht="15" customHeight="1" x14ac:dyDescent="0.25">
      <c r="A44" t="str">
        <f t="shared" si="0"/>
        <v>ESTADO VIDA45657</v>
      </c>
      <c r="B44" s="1" t="s">
        <v>28</v>
      </c>
      <c r="C44" s="34">
        <v>45657</v>
      </c>
      <c r="D44" s="77">
        <v>27072.240000000002</v>
      </c>
      <c r="E44" s="77">
        <v>39131.25</v>
      </c>
      <c r="F44" s="77">
        <v>586.97</v>
      </c>
      <c r="G44" s="77">
        <v>109022.57</v>
      </c>
      <c r="H44" s="77">
        <v>3275.74</v>
      </c>
      <c r="I44" s="21">
        <f t="shared" si="1"/>
        <v>3862.71</v>
      </c>
    </row>
    <row r="45" spans="1:9" ht="15" customHeight="1" x14ac:dyDescent="0.25">
      <c r="A45" t="str">
        <f t="shared" si="0"/>
        <v>GLOBAL45596</v>
      </c>
      <c r="B45" s="1" t="s">
        <v>29</v>
      </c>
      <c r="C45" s="34">
        <v>45596</v>
      </c>
      <c r="D45" s="77">
        <v>2832734.13</v>
      </c>
      <c r="E45" s="77">
        <v>323223.26</v>
      </c>
      <c r="F45" s="77">
        <v>5803.47</v>
      </c>
      <c r="G45" s="77">
        <v>3012199.49</v>
      </c>
      <c r="H45" s="77">
        <v>82957.58</v>
      </c>
      <c r="I45" s="21">
        <f t="shared" si="1"/>
        <v>88761.05</v>
      </c>
    </row>
    <row r="46" spans="1:9" ht="15" customHeight="1" x14ac:dyDescent="0.25">
      <c r="A46" t="str">
        <f t="shared" si="0"/>
        <v>GLOBAL45626</v>
      </c>
      <c r="B46" s="1" t="s">
        <v>29</v>
      </c>
      <c r="C46" s="34">
        <v>45626</v>
      </c>
      <c r="D46" s="77">
        <v>2841188.54</v>
      </c>
      <c r="E46" s="77">
        <v>320887.2</v>
      </c>
      <c r="F46" s="77">
        <v>6409.39</v>
      </c>
      <c r="G46" s="77">
        <v>2999253.04</v>
      </c>
      <c r="H46" s="77">
        <v>83619.64</v>
      </c>
      <c r="I46" s="21">
        <f t="shared" si="1"/>
        <v>90029.03</v>
      </c>
    </row>
    <row r="47" spans="1:9" ht="15" customHeight="1" x14ac:dyDescent="0.25">
      <c r="A47" t="str">
        <f t="shared" si="0"/>
        <v>GLOBAL45657</v>
      </c>
      <c r="B47" s="1" t="s">
        <v>29</v>
      </c>
      <c r="C47" s="34">
        <v>45657</v>
      </c>
      <c r="D47" s="77">
        <v>2969849.02</v>
      </c>
      <c r="E47" s="77">
        <v>332121.67</v>
      </c>
      <c r="F47" s="77">
        <v>6007.57</v>
      </c>
      <c r="G47" s="77">
        <v>3004477.38</v>
      </c>
      <c r="H47" s="77">
        <v>84491.14</v>
      </c>
      <c r="I47" s="21">
        <f t="shared" si="1"/>
        <v>90498.709999999992</v>
      </c>
    </row>
    <row r="48" spans="1:9" ht="15" customHeight="1" x14ac:dyDescent="0.25">
      <c r="A48" t="str">
        <f t="shared" si="0"/>
        <v>MAPFRE VIDA45596</v>
      </c>
      <c r="B48" s="1" t="s">
        <v>30</v>
      </c>
      <c r="C48" s="34">
        <v>45596</v>
      </c>
      <c r="D48" s="77">
        <v>5245913.71</v>
      </c>
      <c r="E48" s="77">
        <v>140352.17000000001</v>
      </c>
      <c r="F48" s="77">
        <v>2082.7800000000002</v>
      </c>
      <c r="G48" s="77">
        <v>1353529.72</v>
      </c>
      <c r="H48" s="77">
        <v>20196.810000000001</v>
      </c>
      <c r="I48" s="21">
        <f t="shared" si="1"/>
        <v>22279.59</v>
      </c>
    </row>
    <row r="49" spans="1:9" ht="15" customHeight="1" x14ac:dyDescent="0.25">
      <c r="A49" t="str">
        <f t="shared" si="0"/>
        <v>MAPFRE VIDA45626</v>
      </c>
      <c r="B49" s="1" t="s">
        <v>30</v>
      </c>
      <c r="C49" s="34">
        <v>45626</v>
      </c>
      <c r="D49" s="77">
        <v>5322382.28</v>
      </c>
      <c r="E49" s="77">
        <v>125521.22</v>
      </c>
      <c r="F49" s="77">
        <v>1860.32</v>
      </c>
      <c r="G49" s="77">
        <v>1334431.06</v>
      </c>
      <c r="H49" s="77">
        <v>19323.669999999998</v>
      </c>
      <c r="I49" s="21">
        <f t="shared" si="1"/>
        <v>21183.989999999998</v>
      </c>
    </row>
    <row r="50" spans="1:9" ht="15" customHeight="1" x14ac:dyDescent="0.25">
      <c r="A50" t="str">
        <f t="shared" si="0"/>
        <v>MAPFRE VIDA45657</v>
      </c>
      <c r="B50" s="1" t="s">
        <v>30</v>
      </c>
      <c r="C50" s="34">
        <v>45657</v>
      </c>
      <c r="D50" s="77">
        <v>5391862.7800000003</v>
      </c>
      <c r="E50" s="77">
        <v>113209.72</v>
      </c>
      <c r="F50" s="77">
        <v>1678.14</v>
      </c>
      <c r="G50" s="77">
        <v>1340444.55</v>
      </c>
      <c r="H50" s="77">
        <v>19934.97</v>
      </c>
      <c r="I50" s="21">
        <f t="shared" si="1"/>
        <v>21613.11</v>
      </c>
    </row>
    <row r="51" spans="1:9" ht="15" customHeight="1" x14ac:dyDescent="0.25">
      <c r="A51" t="str">
        <f t="shared" si="0"/>
        <v>METLIFE45596</v>
      </c>
      <c r="B51" s="1" t="s">
        <v>31</v>
      </c>
      <c r="C51" s="34">
        <v>45596</v>
      </c>
      <c r="D51" s="77">
        <v>2164728.67</v>
      </c>
      <c r="E51" s="77">
        <v>7171.51</v>
      </c>
      <c r="F51" s="77">
        <v>107.57</v>
      </c>
      <c r="G51" s="77">
        <v>359915.9</v>
      </c>
      <c r="H51" s="77">
        <v>10260.17</v>
      </c>
      <c r="I51" s="21">
        <f t="shared" si="1"/>
        <v>10367.74</v>
      </c>
    </row>
    <row r="52" spans="1:9" ht="15" customHeight="1" x14ac:dyDescent="0.25">
      <c r="A52" t="str">
        <f t="shared" si="0"/>
        <v>METLIFE45626</v>
      </c>
      <c r="B52" s="1" t="s">
        <v>31</v>
      </c>
      <c r="C52" s="34">
        <v>45626</v>
      </c>
      <c r="D52" s="77">
        <v>2191159.08</v>
      </c>
      <c r="E52" s="77">
        <v>7259.27</v>
      </c>
      <c r="F52" s="77">
        <v>108.89</v>
      </c>
      <c r="G52" s="77">
        <v>371132.55</v>
      </c>
      <c r="H52" s="77">
        <v>10899.98</v>
      </c>
      <c r="I52" s="21">
        <f t="shared" si="1"/>
        <v>11008.869999999999</v>
      </c>
    </row>
    <row r="53" spans="1:9" ht="15" customHeight="1" x14ac:dyDescent="0.25">
      <c r="A53" t="str">
        <f t="shared" si="0"/>
        <v>METLIFE45657</v>
      </c>
      <c r="B53" s="1" t="s">
        <v>31</v>
      </c>
      <c r="C53" s="34">
        <v>45657</v>
      </c>
      <c r="D53" s="77">
        <v>2207187.13</v>
      </c>
      <c r="E53" s="77">
        <v>7240.6</v>
      </c>
      <c r="F53" s="77">
        <v>108.61</v>
      </c>
      <c r="G53" s="77">
        <v>378354.18</v>
      </c>
      <c r="H53" s="77">
        <v>11565.89</v>
      </c>
      <c r="I53" s="21">
        <f t="shared" si="1"/>
        <v>11674.5</v>
      </c>
    </row>
    <row r="54" spans="1:9" ht="15" customHeight="1" x14ac:dyDescent="0.25">
      <c r="A54" t="str">
        <f t="shared" si="0"/>
        <v>PANAMERICAN VIDA45596</v>
      </c>
      <c r="B54" s="1" t="s">
        <v>32</v>
      </c>
      <c r="C54" s="34">
        <v>45596</v>
      </c>
      <c r="D54" s="77">
        <v>79151.5</v>
      </c>
      <c r="E54" s="77">
        <v>35355.81</v>
      </c>
      <c r="F54" s="77">
        <v>530.34</v>
      </c>
      <c r="G54" s="77">
        <v>175032.67</v>
      </c>
      <c r="H54" s="77">
        <v>6754.85</v>
      </c>
      <c r="I54" s="21">
        <f t="shared" si="1"/>
        <v>7285.1900000000005</v>
      </c>
    </row>
    <row r="55" spans="1:9" ht="15" customHeight="1" x14ac:dyDescent="0.25">
      <c r="A55" t="str">
        <f t="shared" si="0"/>
        <v>PANAMERICAN VIDA45626</v>
      </c>
      <c r="B55" s="1" t="s">
        <v>32</v>
      </c>
      <c r="C55" s="34">
        <v>45626</v>
      </c>
      <c r="D55" s="77">
        <v>77044.25</v>
      </c>
      <c r="E55" s="77">
        <v>34241.99</v>
      </c>
      <c r="F55" s="77">
        <v>513.63</v>
      </c>
      <c r="G55" s="77">
        <v>170794.03</v>
      </c>
      <c r="H55" s="77">
        <v>6475.14</v>
      </c>
      <c r="I55" s="21">
        <f t="shared" si="1"/>
        <v>6988.77</v>
      </c>
    </row>
    <row r="56" spans="1:9" ht="15" customHeight="1" x14ac:dyDescent="0.25">
      <c r="A56" t="str">
        <f t="shared" si="0"/>
        <v>PANAMERICAN VIDA45657</v>
      </c>
      <c r="B56" s="1" t="s">
        <v>32</v>
      </c>
      <c r="C56" s="34">
        <v>45657</v>
      </c>
      <c r="D56" s="77">
        <v>74059.77</v>
      </c>
      <c r="E56" s="77">
        <v>27316.7</v>
      </c>
      <c r="F56" s="77">
        <v>409.75</v>
      </c>
      <c r="G56" s="77">
        <v>175269.09</v>
      </c>
      <c r="H56" s="77">
        <v>6781.25</v>
      </c>
      <c r="I56" s="21">
        <f t="shared" si="1"/>
        <v>7191</v>
      </c>
    </row>
    <row r="57" spans="1:9" x14ac:dyDescent="0.25">
      <c r="A57" t="str">
        <f t="shared" si="0"/>
        <v>POSITIVA45596</v>
      </c>
      <c r="B57" t="s">
        <v>33</v>
      </c>
      <c r="C57" s="34">
        <v>45596</v>
      </c>
      <c r="D57" s="77">
        <v>8032625.3700000001</v>
      </c>
      <c r="E57" s="77">
        <v>1055362.0900000001</v>
      </c>
      <c r="F57" s="77">
        <v>15830.43</v>
      </c>
      <c r="G57" s="77">
        <v>2512505.54</v>
      </c>
      <c r="H57" s="77">
        <v>54043.29</v>
      </c>
      <c r="I57" s="21">
        <f t="shared" si="1"/>
        <v>69873.72</v>
      </c>
    </row>
    <row r="58" spans="1:9" x14ac:dyDescent="0.25">
      <c r="A58" t="str">
        <f t="shared" si="0"/>
        <v>POSITIVA45626</v>
      </c>
      <c r="B58" t="s">
        <v>33</v>
      </c>
      <c r="C58" s="34">
        <v>45626</v>
      </c>
      <c r="D58" s="77">
        <v>8121688.1100000003</v>
      </c>
      <c r="E58" s="77">
        <v>1039423.04</v>
      </c>
      <c r="F58" s="77">
        <v>15591.35</v>
      </c>
      <c r="G58" s="77">
        <v>2503329.84</v>
      </c>
      <c r="H58" s="77">
        <v>54198.27</v>
      </c>
      <c r="I58" s="21">
        <f t="shared" si="1"/>
        <v>69789.62</v>
      </c>
    </row>
    <row r="59" spans="1:9" x14ac:dyDescent="0.25">
      <c r="A59" t="str">
        <f t="shared" si="0"/>
        <v>POSITIVA45657</v>
      </c>
      <c r="B59" t="s">
        <v>33</v>
      </c>
      <c r="C59" s="34">
        <v>45657</v>
      </c>
      <c r="D59" s="77">
        <v>8203204.8499999996</v>
      </c>
      <c r="E59" s="77">
        <v>1032403.85</v>
      </c>
      <c r="F59" s="77">
        <v>15486.06</v>
      </c>
      <c r="G59" s="77">
        <v>2511878.94</v>
      </c>
      <c r="H59" s="77">
        <v>51663.8</v>
      </c>
      <c r="I59" s="21">
        <f t="shared" si="1"/>
        <v>67149.86</v>
      </c>
    </row>
    <row r="60" spans="1:9" x14ac:dyDescent="0.25">
      <c r="A60" t="str">
        <f t="shared" si="0"/>
        <v>SKANDIA45596</v>
      </c>
      <c r="B60" t="s">
        <v>105</v>
      </c>
      <c r="C60" s="80">
        <v>45596</v>
      </c>
      <c r="D60" s="77">
        <v>1029668.06</v>
      </c>
      <c r="E60" s="77">
        <v>331904.33</v>
      </c>
      <c r="F60" s="77">
        <v>4964.3900000000003</v>
      </c>
      <c r="G60" s="77">
        <v>194830.79</v>
      </c>
      <c r="H60" s="77">
        <v>7314.69</v>
      </c>
      <c r="I60" s="21">
        <f t="shared" si="1"/>
        <v>12279.08</v>
      </c>
    </row>
    <row r="61" spans="1:9" x14ac:dyDescent="0.25">
      <c r="A61" t="str">
        <f t="shared" si="0"/>
        <v>SKANDIA45626</v>
      </c>
      <c r="B61" t="s">
        <v>105</v>
      </c>
      <c r="C61" s="80">
        <v>45626</v>
      </c>
      <c r="D61" s="77">
        <v>1029279.01</v>
      </c>
      <c r="E61" s="77">
        <v>346554.31</v>
      </c>
      <c r="F61" s="77">
        <v>5270.09</v>
      </c>
      <c r="G61" s="77">
        <v>196534.88</v>
      </c>
      <c r="H61" s="77">
        <v>7743.75</v>
      </c>
      <c r="I61" s="21">
        <f t="shared" si="1"/>
        <v>13013.84</v>
      </c>
    </row>
    <row r="62" spans="1:9" x14ac:dyDescent="0.25">
      <c r="A62" t="str">
        <f t="shared" si="0"/>
        <v>SKANDIA45657</v>
      </c>
      <c r="B62" t="s">
        <v>105</v>
      </c>
      <c r="C62" s="80">
        <v>45657</v>
      </c>
      <c r="D62" s="77">
        <v>1075093.67</v>
      </c>
      <c r="E62" s="77">
        <v>329861.65999999997</v>
      </c>
      <c r="F62" s="77">
        <v>5061.6000000000004</v>
      </c>
      <c r="G62" s="77">
        <v>198395.01</v>
      </c>
      <c r="H62" s="77">
        <v>8075.27</v>
      </c>
      <c r="I62" s="21">
        <f t="shared" si="1"/>
        <v>13136.87</v>
      </c>
    </row>
    <row r="63" spans="1:9" x14ac:dyDescent="0.25">
      <c r="A63" t="str">
        <f t="shared" si="0"/>
        <v>SURAMERICANA VIDA45596</v>
      </c>
      <c r="B63" t="s">
        <v>34</v>
      </c>
      <c r="C63" s="80">
        <v>45596</v>
      </c>
      <c r="D63" s="77">
        <v>16681479.619999999</v>
      </c>
      <c r="E63" s="77">
        <v>678761.13</v>
      </c>
      <c r="F63" s="77">
        <v>10181.4</v>
      </c>
      <c r="G63" s="77">
        <v>6478305.9100000001</v>
      </c>
      <c r="H63" s="77">
        <v>187432</v>
      </c>
      <c r="I63" s="21">
        <f t="shared" si="1"/>
        <v>197613.4</v>
      </c>
    </row>
    <row r="64" spans="1:9" x14ac:dyDescent="0.25">
      <c r="A64" t="str">
        <f t="shared" si="0"/>
        <v>SURAMERICANA VIDA45626</v>
      </c>
      <c r="B64" t="s">
        <v>34</v>
      </c>
      <c r="C64" s="80">
        <v>45626</v>
      </c>
      <c r="D64" s="77">
        <v>16721464.85</v>
      </c>
      <c r="E64" s="77">
        <v>652777.68999999994</v>
      </c>
      <c r="F64" s="77">
        <v>9791.65</v>
      </c>
      <c r="G64" s="77">
        <v>6459732.75</v>
      </c>
      <c r="H64" s="77">
        <v>187697.07</v>
      </c>
      <c r="I64" s="21">
        <f t="shared" si="1"/>
        <v>197488.72</v>
      </c>
    </row>
    <row r="65" spans="1:9" x14ac:dyDescent="0.25">
      <c r="A65" t="str">
        <f t="shared" si="0"/>
        <v>SURAMERICANA VIDA45657</v>
      </c>
      <c r="B65" t="s">
        <v>34</v>
      </c>
      <c r="C65" s="80">
        <v>45657</v>
      </c>
      <c r="D65" s="77">
        <v>17115767.039999999</v>
      </c>
      <c r="E65" s="77">
        <v>615990.14</v>
      </c>
      <c r="F65" s="77">
        <v>9239.85</v>
      </c>
      <c r="G65" s="77">
        <v>6382423.5</v>
      </c>
      <c r="H65" s="77">
        <v>187767.13</v>
      </c>
      <c r="I65" s="21">
        <f t="shared" si="1"/>
        <v>197006.98</v>
      </c>
    </row>
    <row r="66" spans="1:9" x14ac:dyDescent="0.25">
      <c r="C66" s="80"/>
    </row>
    <row r="67" spans="1:9" x14ac:dyDescent="0.25">
      <c r="C67" s="80"/>
    </row>
    <row r="68" spans="1:9" x14ac:dyDescent="0.25">
      <c r="C68" s="80"/>
    </row>
    <row r="69" spans="1:9" x14ac:dyDescent="0.25">
      <c r="C69" s="80"/>
    </row>
    <row r="70" spans="1:9" x14ac:dyDescent="0.25">
      <c r="C70" s="80"/>
    </row>
    <row r="71" spans="1:9" x14ac:dyDescent="0.25">
      <c r="C71" s="80"/>
    </row>
    <row r="72" spans="1:9" x14ac:dyDescent="0.25">
      <c r="C72" s="80"/>
    </row>
    <row r="73" spans="1:9" x14ac:dyDescent="0.25">
      <c r="C73" s="80"/>
    </row>
    <row r="74" spans="1:9" x14ac:dyDescent="0.25">
      <c r="C74" s="80"/>
    </row>
    <row r="75" spans="1:9" x14ac:dyDescent="0.25">
      <c r="C75" s="80"/>
    </row>
    <row r="76" spans="1:9" x14ac:dyDescent="0.25">
      <c r="C76" s="80"/>
    </row>
    <row r="77" spans="1:9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56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45657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7" t="s">
        <v>60</v>
      </c>
      <c r="C5" s="139" t="s">
        <v>61</v>
      </c>
      <c r="D5" s="140"/>
      <c r="E5" s="139" t="s">
        <v>62</v>
      </c>
      <c r="F5" s="140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+IFERROR(VLOOKUP($A7&amp;$D$3,BaseRA_VID!$A$3:$I$910,4,0),"N.A.")</f>
        <v>31556537.09</v>
      </c>
      <c r="C7" s="50">
        <f>+IFERROR(VLOOKUP($A7&amp;$D$3,BaseRA_VID!$A$3:$I$910,5,0),"N.A.")</f>
        <v>4311401.99</v>
      </c>
      <c r="D7" s="50">
        <f>+IFERROR(VLOOKUP($A7&amp;$D$3,BaseRA_VID!$A$3:$I$910,6,0),"N.A.")</f>
        <v>64671.03</v>
      </c>
      <c r="E7" s="50">
        <f>+IFERROR(VLOOKUP($A7&amp;$D$3,BaseRA_VID!$A$3:$I$910,7,0),"N.A.")</f>
        <v>7879670.6399999997</v>
      </c>
      <c r="F7" s="55">
        <f>+IFERROR(VLOOKUP($A7&amp;$D$3,BaseRA_VID!$A$3:$I$910,8,0),"N.A.")</f>
        <v>162774.14000000001</v>
      </c>
      <c r="G7" s="51">
        <f>+IFERROR(VLOOKUP($A7&amp;$D$3,BaseRA_VID!$A$3:$I$910,9,0),"N.A.")</f>
        <v>227445.17</v>
      </c>
    </row>
    <row r="8" spans="1:18" ht="24.75" customHeight="1" x14ac:dyDescent="0.2">
      <c r="A8" s="66" t="s">
        <v>96</v>
      </c>
      <c r="B8" s="49">
        <f>+IFERROR(VLOOKUP($A8&amp;$D$3,BaseRA_VID!$A$3:$I$910,4,0),"N.A.")</f>
        <v>2913411.96</v>
      </c>
      <c r="C8" s="52">
        <f>+IFERROR(VLOOKUP($A8&amp;$D$3,BaseRA_VID!$A$3:$I$910,5,0),"N.A.")</f>
        <v>56131.64</v>
      </c>
      <c r="D8" s="52">
        <f>+IFERROR(VLOOKUP($A8&amp;$D$3,BaseRA_VID!$A$3:$I$910,6,0),"N.A.")</f>
        <v>841.97</v>
      </c>
      <c r="E8" s="52">
        <f>+IFERROR(VLOOKUP($A8&amp;$D$3,BaseRA_VID!$A$3:$I$910,7,0),"N.A.")</f>
        <v>223019.48</v>
      </c>
      <c r="F8" s="55">
        <f>+IFERROR(VLOOKUP($A8&amp;$D$3,BaseRA_VID!$A$3:$I$910,8,0),"N.A.")</f>
        <v>5150.3</v>
      </c>
      <c r="G8" s="51">
        <f>+IFERROR(VLOOKUP($A8&amp;$D$3,BaseRA_VID!$A$3:$I$910,9,0),"N.A.")</f>
        <v>5992.27</v>
      </c>
    </row>
    <row r="9" spans="1:18" ht="24.75" customHeight="1" x14ac:dyDescent="0.2">
      <c r="A9" s="66" t="s">
        <v>114</v>
      </c>
      <c r="B9" s="49">
        <f>+IFERROR(VLOOKUP($A9&amp;$D$3,BaseRA_VID!$A$3:$I$910,4,0),"N.A.")</f>
        <v>21958490.460000001</v>
      </c>
      <c r="C9" s="52">
        <f>+IFERROR(VLOOKUP($A9&amp;$D$3,BaseRA_VID!$A$3:$I$910,5,0),"N.A.")</f>
        <v>162924.41</v>
      </c>
      <c r="D9" s="52">
        <f>+IFERROR(VLOOKUP($A9&amp;$D$3,BaseRA_VID!$A$3:$I$910,6,0),"N.A.")</f>
        <v>2443.87</v>
      </c>
      <c r="E9" s="52">
        <f>+IFERROR(VLOOKUP($A9&amp;$D$3,BaseRA_VID!$A$3:$I$910,7,0),"N.A.")</f>
        <v>739593.53</v>
      </c>
      <c r="F9" s="55">
        <f>+IFERROR(VLOOKUP($A9&amp;$D$3,BaseRA_VID!$A$3:$I$910,8,0),"N.A.")</f>
        <v>21988.240000000002</v>
      </c>
      <c r="G9" s="51">
        <f>+IFERROR(VLOOKUP($A9&amp;$D$3,BaseRA_VID!$A$3:$I$910,9,0),"N.A.")</f>
        <v>24432.11</v>
      </c>
    </row>
    <row r="10" spans="1:18" ht="24.75" customHeight="1" x14ac:dyDescent="0.2">
      <c r="A10" s="14" t="s">
        <v>23</v>
      </c>
      <c r="B10" s="49">
        <f>+IFERROR(VLOOKUP($A10&amp;$D$3,BaseRA_VID!$A$3:$I$910,4,0),"N.A.")</f>
        <v>20343.46</v>
      </c>
      <c r="C10" s="52">
        <f>+IFERROR(VLOOKUP($A10&amp;$D$3,BaseRA_VID!$A$3:$I$910,5,0),"N.A.")</f>
        <v>2039.13</v>
      </c>
      <c r="D10" s="52">
        <f>+IFERROR(VLOOKUP($A10&amp;$D$3,BaseRA_VID!$A$3:$I$910,6,0),"N.A.")</f>
        <v>30.59</v>
      </c>
      <c r="E10" s="52">
        <f>+IFERROR(VLOOKUP($A10&amp;$D$3,BaseRA_VID!$A$3:$I$910,7,0),"N.A.")</f>
        <v>11107.05</v>
      </c>
      <c r="F10" s="55">
        <f>+IFERROR(VLOOKUP($A10&amp;$D$3,BaseRA_VID!$A$3:$I$910,8,0),"N.A.")</f>
        <v>547.95000000000005</v>
      </c>
      <c r="G10" s="51">
        <f>+IFERROR(VLOOKUP($A10&amp;$D$3,BaseRA_VID!$A$3:$I$910,9,0),"N.A.")</f>
        <v>578.54000000000008</v>
      </c>
    </row>
    <row r="11" spans="1:18" ht="24.75" customHeight="1" x14ac:dyDescent="0.2">
      <c r="A11" s="14" t="s">
        <v>24</v>
      </c>
      <c r="B11" s="49">
        <f>+IFERROR(VLOOKUP($A11&amp;$D$3,BaseRA_VID!$A$3:$I$910,4,0),"N.A.")</f>
        <v>4239649.82</v>
      </c>
      <c r="C11" s="52">
        <f>+IFERROR(VLOOKUP($A11&amp;$D$3,BaseRA_VID!$A$3:$I$910,5,0),"N.A.")</f>
        <v>233812.74</v>
      </c>
      <c r="D11" s="52">
        <f>+IFERROR(VLOOKUP($A11&amp;$D$3,BaseRA_VID!$A$3:$I$910,6,0),"N.A.")</f>
        <v>3507.19</v>
      </c>
      <c r="E11" s="52">
        <f>+IFERROR(VLOOKUP($A11&amp;$D$3,BaseRA_VID!$A$3:$I$910,7,0),"N.A.")</f>
        <v>1310310.8700000001</v>
      </c>
      <c r="F11" s="55">
        <f>+IFERROR(VLOOKUP($A11&amp;$D$3,BaseRA_VID!$A$3:$I$910,8,0),"N.A.")</f>
        <v>26508.31</v>
      </c>
      <c r="G11" s="51">
        <f>+IFERROR(VLOOKUP($A11&amp;$D$3,BaseRA_VID!$A$3:$I$910,9,0),"N.A.")</f>
        <v>30015.5</v>
      </c>
    </row>
    <row r="12" spans="1:18" ht="24.75" customHeight="1" x14ac:dyDescent="0.2">
      <c r="A12" s="14" t="s">
        <v>25</v>
      </c>
      <c r="B12" s="49">
        <f>+IFERROR(VLOOKUP($A12&amp;$D$3,BaseRA_VID!$A$3:$I$910,4,0),"N.A.")</f>
        <v>2837994.95</v>
      </c>
      <c r="C12" s="52">
        <f>+IFERROR(VLOOKUP($A12&amp;$D$3,BaseRA_VID!$A$3:$I$910,5,0),"N.A.")</f>
        <v>175055.41</v>
      </c>
      <c r="D12" s="52">
        <f>+IFERROR(VLOOKUP($A12&amp;$D$3,BaseRA_VID!$A$3:$I$910,6,0),"N.A.")</f>
        <v>2625.83</v>
      </c>
      <c r="E12" s="52">
        <f>+IFERROR(VLOOKUP($A12&amp;$D$3,BaseRA_VID!$A$3:$I$910,7,0),"N.A.")</f>
        <v>652643.09</v>
      </c>
      <c r="F12" s="55">
        <f>+IFERROR(VLOOKUP($A12&amp;$D$3,BaseRA_VID!$A$3:$I$910,8,0),"N.A.")</f>
        <v>13275.11</v>
      </c>
      <c r="G12" s="51">
        <f>+IFERROR(VLOOKUP($A12&amp;$D$3,BaseRA_VID!$A$3:$I$910,9,0),"N.A.")</f>
        <v>15900.94</v>
      </c>
    </row>
    <row r="13" spans="1:18" ht="24.75" customHeight="1" x14ac:dyDescent="0.2">
      <c r="A13" s="14" t="s">
        <v>100</v>
      </c>
      <c r="B13" s="49">
        <f>+IFERROR(VLOOKUP($A13&amp;$D$3,BaseRA_VID!$A$3:$I$910,4,0),"N.A.")</f>
        <v>63813.02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103561.66</v>
      </c>
      <c r="F13" s="55">
        <f>+IFERROR(VLOOKUP($A13&amp;$D$3,BaseRA_VID!$A$3:$I$910,8,0),"N.A.")</f>
        <v>1032.18</v>
      </c>
      <c r="G13" s="51">
        <f>+IFERROR(VLOOKUP($A13&amp;$D$3,BaseRA_VID!$A$3:$I$910,9,0),"N.A.")</f>
        <v>1032.18</v>
      </c>
    </row>
    <row r="14" spans="1:18" ht="24.75" customHeight="1" x14ac:dyDescent="0.2">
      <c r="A14" s="14" t="s">
        <v>26</v>
      </c>
      <c r="B14" s="49">
        <f>+IFERROR(VLOOKUP($A14&amp;$D$3,BaseRA_VID!$A$3:$I$910,4,0),"N.A.")</f>
        <v>9609802.3399999999</v>
      </c>
      <c r="C14" s="52">
        <f>+IFERROR(VLOOKUP($A14&amp;$D$3,BaseRA_VID!$A$3:$I$910,5,0),"N.A.")</f>
        <v>1040872.18</v>
      </c>
      <c r="D14" s="52">
        <f>+IFERROR(VLOOKUP($A14&amp;$D$3,BaseRA_VID!$A$3:$I$910,6,0),"N.A.")</f>
        <v>15686.57</v>
      </c>
      <c r="E14" s="52">
        <f>+IFERROR(VLOOKUP($A14&amp;$D$3,BaseRA_VID!$A$3:$I$910,7,0),"N.A.")</f>
        <v>6350914.7000000002</v>
      </c>
      <c r="F14" s="55">
        <f>+IFERROR(VLOOKUP($A14&amp;$D$3,BaseRA_VID!$A$3:$I$910,8,0),"N.A.")</f>
        <v>118272.53</v>
      </c>
      <c r="G14" s="51">
        <f>+IFERROR(VLOOKUP($A14&amp;$D$3,BaseRA_VID!$A$3:$I$910,9,0),"N.A.")</f>
        <v>133959.1</v>
      </c>
    </row>
    <row r="15" spans="1:18" ht="24.75" customHeight="1" x14ac:dyDescent="0.2">
      <c r="A15" s="14" t="s">
        <v>111</v>
      </c>
      <c r="B15" s="49">
        <f>+IFERROR(VLOOKUP($A15&amp;$D$3,BaseRA_VID!$A$3:$I$910,4,0),"N.A.")</f>
        <v>2121269.7000000002</v>
      </c>
      <c r="C15" s="52">
        <f>+IFERROR(VLOOKUP($A15&amp;$D$3,BaseRA_VID!$A$3:$I$910,5,0),"N.A.")</f>
        <v>301485.75</v>
      </c>
      <c r="D15" s="52">
        <f>+IFERROR(VLOOKUP($A15&amp;$D$3,BaseRA_VID!$A$3:$I$910,6,0),"N.A.")</f>
        <v>4522.29</v>
      </c>
      <c r="E15" s="52">
        <f>+IFERROR(VLOOKUP($A15&amp;$D$3,BaseRA_VID!$A$3:$I$910,7,0),"N.A.")</f>
        <v>686215.43</v>
      </c>
      <c r="F15" s="55">
        <f>+IFERROR(VLOOKUP($A15&amp;$D$3,BaseRA_VID!$A$3:$I$910,8,0),"N.A.")</f>
        <v>13922.76</v>
      </c>
      <c r="G15" s="51">
        <f>+IFERROR(VLOOKUP($A15&amp;$D$3,BaseRA_VID!$A$3:$I$910,9,0),"N.A.")</f>
        <v>18445.05</v>
      </c>
    </row>
    <row r="16" spans="1:18" ht="24.75" customHeight="1" x14ac:dyDescent="0.2">
      <c r="A16" s="14" t="s">
        <v>112</v>
      </c>
      <c r="B16" s="49">
        <f>+IFERROR(VLOOKUP($A16&amp;$D$3,BaseRA_VID!$A$3:$I$910,4,0),"N.A.")</f>
        <v>100175.44</v>
      </c>
      <c r="C16" s="52">
        <f>+IFERROR(VLOOKUP($A16&amp;$D$3,BaseRA_VID!$A$3:$I$910,5,0),"N.A.")</f>
        <v>23530.9</v>
      </c>
      <c r="D16" s="52">
        <f>+IFERROR(VLOOKUP($A16&amp;$D$3,BaseRA_VID!$A$3:$I$910,6,0),"N.A.")</f>
        <v>352.96</v>
      </c>
      <c r="E16" s="52">
        <f>+IFERROR(VLOOKUP($A16&amp;$D$3,BaseRA_VID!$A$3:$I$910,7,0),"N.A.")</f>
        <v>192204.65</v>
      </c>
      <c r="F16" s="55">
        <f>+IFERROR(VLOOKUP($A16&amp;$D$3,BaseRA_VID!$A$3:$I$910,8,0),"N.A.")</f>
        <v>4956.82</v>
      </c>
      <c r="G16" s="51">
        <f>+IFERROR(VLOOKUP($A16&amp;$D$3,BaseRA_VID!$A$3:$I$910,9,0),"N.A.")</f>
        <v>5309.78</v>
      </c>
    </row>
    <row r="17" spans="1:7" ht="24.75" customHeight="1" x14ac:dyDescent="0.2">
      <c r="A17" s="14" t="s">
        <v>113</v>
      </c>
      <c r="B17" s="49">
        <f>+IFERROR(VLOOKUP($A17&amp;$D$3,BaseRA_VID!$A$3:$I$910,4,0),"N.A.")</f>
        <v>41250.620000000003</v>
      </c>
      <c r="C17" s="52">
        <f>+IFERROR(VLOOKUP($A17&amp;$D$3,BaseRA_VID!$A$3:$I$910,5,0),"N.A.")</f>
        <v>15950.31</v>
      </c>
      <c r="D17" s="52">
        <f>+IFERROR(VLOOKUP($A17&amp;$D$3,BaseRA_VID!$A$3:$I$910,6,0),"N.A.")</f>
        <v>239.25</v>
      </c>
      <c r="E17" s="52">
        <f>+IFERROR(VLOOKUP($A17&amp;$D$3,BaseRA_VID!$A$3:$I$910,7,0),"N.A.")</f>
        <v>15390.94</v>
      </c>
      <c r="F17" s="55">
        <f>+IFERROR(VLOOKUP($A17&amp;$D$3,BaseRA_VID!$A$3:$I$910,8,0),"N.A.")</f>
        <v>740.31</v>
      </c>
      <c r="G17" s="51">
        <f>+IFERROR(VLOOKUP($A17&amp;$D$3,BaseRA_VID!$A$3:$I$910,9,0),"N.A.")</f>
        <v>979.56</v>
      </c>
    </row>
    <row r="18" spans="1:7" ht="24.75" customHeight="1" x14ac:dyDescent="0.2">
      <c r="A18" s="14" t="s">
        <v>27</v>
      </c>
      <c r="B18" s="49">
        <f>+IFERROR(VLOOKUP($A18&amp;$D$3,BaseRA_VID!$A$3:$I$910,4,0),"N.A.")</f>
        <v>549637.34</v>
      </c>
      <c r="C18" s="52">
        <f>+IFERROR(VLOOKUP($A18&amp;$D$3,BaseRA_VID!$A$3:$I$910,5,0),"N.A.")</f>
        <v>32566.55</v>
      </c>
      <c r="D18" s="52">
        <f>+IFERROR(VLOOKUP($A18&amp;$D$3,BaseRA_VID!$A$3:$I$910,6,0),"N.A.")</f>
        <v>488.5</v>
      </c>
      <c r="E18" s="52">
        <f>+IFERROR(VLOOKUP($A18&amp;$D$3,BaseRA_VID!$A$3:$I$910,7,0),"N.A.")</f>
        <v>227006.79</v>
      </c>
      <c r="F18" s="55">
        <f>+IFERROR(VLOOKUP($A18&amp;$D$3,BaseRA_VID!$A$3:$I$910,8,0),"N.A.")</f>
        <v>4688.71</v>
      </c>
      <c r="G18" s="51">
        <f>+IFERROR(VLOOKUP($A18&amp;$D$3,BaseRA_VID!$A$3:$I$910,9,0),"N.A.")</f>
        <v>5177.21</v>
      </c>
    </row>
    <row r="19" spans="1:7" ht="24.75" customHeight="1" x14ac:dyDescent="0.2">
      <c r="A19" s="14" t="s">
        <v>28</v>
      </c>
      <c r="B19" s="49">
        <f>+IFERROR(VLOOKUP($A19&amp;$D$3,BaseRA_VID!$A$3:$I$910,4,0),"N.A.")</f>
        <v>27072.240000000002</v>
      </c>
      <c r="C19" s="52">
        <f>+IFERROR(VLOOKUP($A19&amp;$D$3,BaseRA_VID!$A$3:$I$910,5,0),"N.A.")</f>
        <v>39131.25</v>
      </c>
      <c r="D19" s="52">
        <f>+IFERROR(VLOOKUP($A19&amp;$D$3,BaseRA_VID!$A$3:$I$910,6,0),"N.A.")</f>
        <v>586.97</v>
      </c>
      <c r="E19" s="52">
        <f>+IFERROR(VLOOKUP($A19&amp;$D$3,BaseRA_VID!$A$3:$I$910,7,0),"N.A.")</f>
        <v>109022.57</v>
      </c>
      <c r="F19" s="55">
        <f>+IFERROR(VLOOKUP($A19&amp;$D$3,BaseRA_VID!$A$3:$I$910,8,0),"N.A.")</f>
        <v>3275.74</v>
      </c>
      <c r="G19" s="51">
        <f>+IFERROR(VLOOKUP($A19&amp;$D$3,BaseRA_VID!$A$3:$I$910,9,0),"N.A.")</f>
        <v>3862.71</v>
      </c>
    </row>
    <row r="20" spans="1:7" ht="24.75" customHeight="1" x14ac:dyDescent="0.2">
      <c r="A20" s="14" t="s">
        <v>29</v>
      </c>
      <c r="B20" s="49">
        <f>+IFERROR(VLOOKUP($A20&amp;$D$3,BaseRA_VID!$A$3:$I$910,4,0),"N.A.")</f>
        <v>2969849.02</v>
      </c>
      <c r="C20" s="52">
        <f>+IFERROR(VLOOKUP($A20&amp;$D$3,BaseRA_VID!$A$3:$I$910,5,0),"N.A.")</f>
        <v>332121.67</v>
      </c>
      <c r="D20" s="52">
        <f>+IFERROR(VLOOKUP($A20&amp;$D$3,BaseRA_VID!$A$3:$I$910,6,0),"N.A.")</f>
        <v>6007.57</v>
      </c>
      <c r="E20" s="52">
        <f>+IFERROR(VLOOKUP($A20&amp;$D$3,BaseRA_VID!$A$3:$I$910,7,0),"N.A.")</f>
        <v>3004477.38</v>
      </c>
      <c r="F20" s="55">
        <f>+IFERROR(VLOOKUP($A20&amp;$D$3,BaseRA_VID!$A$3:$I$910,8,0),"N.A.")</f>
        <v>84491.14</v>
      </c>
      <c r="G20" s="51">
        <f>+IFERROR(VLOOKUP($A20&amp;$D$3,BaseRA_VID!$A$3:$I$910,9,0),"N.A.")</f>
        <v>90498.709999999992</v>
      </c>
    </row>
    <row r="21" spans="1:7" ht="24.75" customHeight="1" x14ac:dyDescent="0.2">
      <c r="A21" s="14" t="s">
        <v>30</v>
      </c>
      <c r="B21" s="49">
        <f>+IFERROR(VLOOKUP($A21&amp;$D$3,BaseRA_VID!$A$3:$I$910,4,0),"N.A.")</f>
        <v>5391862.7800000003</v>
      </c>
      <c r="C21" s="52">
        <f>+IFERROR(VLOOKUP($A21&amp;$D$3,BaseRA_VID!$A$3:$I$910,5,0),"N.A.")</f>
        <v>113209.72</v>
      </c>
      <c r="D21" s="52">
        <f>+IFERROR(VLOOKUP($A21&amp;$D$3,BaseRA_VID!$A$3:$I$910,6,0),"N.A.")</f>
        <v>1678.14</v>
      </c>
      <c r="E21" s="52">
        <f>+IFERROR(VLOOKUP($A21&amp;$D$3,BaseRA_VID!$A$3:$I$910,7,0),"N.A.")</f>
        <v>1340444.55</v>
      </c>
      <c r="F21" s="55">
        <f>+IFERROR(VLOOKUP($A21&amp;$D$3,BaseRA_VID!$A$3:$I$910,8,0),"N.A.")</f>
        <v>19934.97</v>
      </c>
      <c r="G21" s="51">
        <f>+IFERROR(VLOOKUP($A21&amp;$D$3,BaseRA_VID!$A$3:$I$910,9,0),"N.A.")</f>
        <v>21613.11</v>
      </c>
    </row>
    <row r="22" spans="1:7" ht="24.75" customHeight="1" x14ac:dyDescent="0.2">
      <c r="A22" s="14" t="s">
        <v>31</v>
      </c>
      <c r="B22" s="49">
        <f>+IFERROR(VLOOKUP($A22&amp;$D$3,BaseRA_VID!$A$3:$I$910,4,0),"N.A.")</f>
        <v>2207187.13</v>
      </c>
      <c r="C22" s="52">
        <f>+IFERROR(VLOOKUP($A22&amp;$D$3,BaseRA_VID!$A$3:$I$910,5,0),"N.A.")</f>
        <v>7240.6</v>
      </c>
      <c r="D22" s="52">
        <f>+IFERROR(VLOOKUP($A22&amp;$D$3,BaseRA_VID!$A$3:$I$910,6,0),"N.A.")</f>
        <v>108.61</v>
      </c>
      <c r="E22" s="52">
        <f>+IFERROR(VLOOKUP($A22&amp;$D$3,BaseRA_VID!$A$3:$I$910,7,0),"N.A.")</f>
        <v>378354.18</v>
      </c>
      <c r="F22" s="55">
        <f>+IFERROR(VLOOKUP($A22&amp;$D$3,BaseRA_VID!$A$3:$I$910,8,0),"N.A.")</f>
        <v>11565.89</v>
      </c>
      <c r="G22" s="51">
        <f>+IFERROR(VLOOKUP($A22&amp;$D$3,BaseRA_VID!$A$3:$I$910,9,0),"N.A.")</f>
        <v>11674.5</v>
      </c>
    </row>
    <row r="23" spans="1:7" ht="24.75" customHeight="1" x14ac:dyDescent="0.2">
      <c r="A23" s="14" t="s">
        <v>32</v>
      </c>
      <c r="B23" s="49">
        <f>+IFERROR(VLOOKUP($A23&amp;$D$3,BaseRA_VID!$A$3:$I$910,4,0),"N.A.")</f>
        <v>74059.77</v>
      </c>
      <c r="C23" s="52">
        <f>+IFERROR(VLOOKUP($A23&amp;$D$3,BaseRA_VID!$A$3:$I$910,5,0),"N.A.")</f>
        <v>27316.7</v>
      </c>
      <c r="D23" s="52">
        <f>+IFERROR(VLOOKUP($A23&amp;$D$3,BaseRA_VID!$A$3:$I$910,6,0),"N.A.")</f>
        <v>409.75</v>
      </c>
      <c r="E23" s="52">
        <f>+IFERROR(VLOOKUP($A23&amp;$D$3,BaseRA_VID!$A$3:$I$910,7,0),"N.A.")</f>
        <v>175269.09</v>
      </c>
      <c r="F23" s="55">
        <f>+IFERROR(VLOOKUP($A23&amp;$D$3,BaseRA_VID!$A$3:$I$910,8,0),"N.A.")</f>
        <v>6781.25</v>
      </c>
      <c r="G23" s="51">
        <f>+IFERROR(VLOOKUP($A23&amp;$D$3,BaseRA_VID!$A$3:$I$910,9,0),"N.A.")</f>
        <v>7191</v>
      </c>
    </row>
    <row r="24" spans="1:7" ht="24.75" customHeight="1" x14ac:dyDescent="0.2">
      <c r="A24" s="14" t="s">
        <v>33</v>
      </c>
      <c r="B24" s="49">
        <f>+IFERROR(VLOOKUP($A24&amp;$D$3,BaseRA_VID!$A$3:$I$910,4,0),"N.A.")</f>
        <v>8203204.8499999996</v>
      </c>
      <c r="C24" s="52">
        <f>+IFERROR(VLOOKUP($A24&amp;$D$3,BaseRA_VID!$A$3:$I$910,5,0),"N.A.")</f>
        <v>1032403.85</v>
      </c>
      <c r="D24" s="52">
        <f>+IFERROR(VLOOKUP($A24&amp;$D$3,BaseRA_VID!$A$3:$I$910,6,0),"N.A.")</f>
        <v>15486.06</v>
      </c>
      <c r="E24" s="52">
        <f>+IFERROR(VLOOKUP($A24&amp;$D$3,BaseRA_VID!$A$3:$I$910,7,0),"N.A.")</f>
        <v>2511878.94</v>
      </c>
      <c r="F24" s="55">
        <f>+IFERROR(VLOOKUP($A24&amp;$D$3,BaseRA_VID!$A$3:$I$910,8,0),"N.A.")</f>
        <v>51663.8</v>
      </c>
      <c r="G24" s="51">
        <f>+IFERROR(VLOOKUP($A24&amp;$D$3,BaseRA_VID!$A$3:$I$910,9,0),"N.A.")</f>
        <v>67149.86</v>
      </c>
    </row>
    <row r="25" spans="1:7" ht="24.75" customHeight="1" x14ac:dyDescent="0.2">
      <c r="A25" s="14" t="s">
        <v>105</v>
      </c>
      <c r="B25" s="49">
        <f>+IFERROR(VLOOKUP($A25&amp;$D$3,BaseRA_VID!$A$3:$I$910,4,0),"N.A.")</f>
        <v>1075093.67</v>
      </c>
      <c r="C25" s="52">
        <f>+IFERROR(VLOOKUP($A25&amp;$D$3,BaseRA_VID!$A$3:$I$910,5,0),"N.A.")</f>
        <v>329861.65999999997</v>
      </c>
      <c r="D25" s="52">
        <f>+IFERROR(VLOOKUP($A25&amp;$D$3,BaseRA_VID!$A$3:$I$910,6,0),"N.A.")</f>
        <v>5061.6000000000004</v>
      </c>
      <c r="E25" s="52">
        <f>+IFERROR(VLOOKUP($A25&amp;$D$3,BaseRA_VID!$A$3:$I$910,7,0),"N.A.")</f>
        <v>198395.01</v>
      </c>
      <c r="F25" s="55">
        <f>+IFERROR(VLOOKUP($A25&amp;$D$3,BaseRA_VID!$A$3:$I$910,8,0),"N.A.")</f>
        <v>8075.27</v>
      </c>
      <c r="G25" s="51">
        <f>+IFERROR(VLOOKUP($A25&amp;$D$3,BaseRA_VID!$A$3:$I$910,9,0),"N.A.")</f>
        <v>13136.87</v>
      </c>
    </row>
    <row r="26" spans="1:7" ht="24.75" customHeight="1" thickBot="1" x14ac:dyDescent="0.25">
      <c r="A26" s="15" t="s">
        <v>34</v>
      </c>
      <c r="B26" s="53">
        <f>+IFERROR(VLOOKUP($A26&amp;$D$3,BaseRA_VID!$A$3:$I$910,4,0),"N.A.")</f>
        <v>17115767.039999999</v>
      </c>
      <c r="C26" s="54">
        <f>+IFERROR(VLOOKUP($A26&amp;$D$3,BaseRA_VID!$A$3:$I$910,5,0),"N.A.")</f>
        <v>615990.14</v>
      </c>
      <c r="D26" s="54">
        <f>+IFERROR(VLOOKUP($A26&amp;$D$3,BaseRA_VID!$A$3:$I$910,6,0),"N.A.")</f>
        <v>9239.85</v>
      </c>
      <c r="E26" s="54">
        <f>+IFERROR(VLOOKUP($A26&amp;$D$3,BaseRA_VID!$A$3:$I$910,7,0),"N.A.")</f>
        <v>6382423.5</v>
      </c>
      <c r="F26" s="56">
        <f>+IFERROR(VLOOKUP($A26&amp;$D$3,BaseRA_VID!$A$3:$I$910,8,0),"N.A.")</f>
        <v>187767.13</v>
      </c>
      <c r="G26" s="51">
        <f>+IFERROR(VLOOKUP($A26&amp;$D$3,BaseRA_VID!$A$3:$I$910,9,0),"N.A.")</f>
        <v>197006.98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pOA1JcdctdA7WezW6rKc8iSFdXFdYGsAtRsv3RKXZ1w1xlfCMnAalOtdIeED62GsH7j6pO80mUoS7KBtcTuVIw==" saltValue="KxgkRJgbOMhYA4ei+GmVaA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6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>+B3&amp;C3</f>
        <v>ALFA45596</v>
      </c>
      <c r="B3" s="100" t="s">
        <v>1</v>
      </c>
      <c r="C3" s="101">
        <v>45596</v>
      </c>
      <c r="D3" s="102">
        <v>159710</v>
      </c>
      <c r="E3" s="103">
        <v>29683</v>
      </c>
      <c r="F3" s="102">
        <v>130027</v>
      </c>
      <c r="G3" s="102">
        <v>16050</v>
      </c>
    </row>
    <row r="4" spans="1:7" x14ac:dyDescent="0.25">
      <c r="A4" t="str">
        <f t="shared" ref="A4:A67" si="0">+B4&amp;C4</f>
        <v>ALFA45626</v>
      </c>
      <c r="B4" s="100" t="s">
        <v>1</v>
      </c>
      <c r="C4" s="101">
        <v>45626</v>
      </c>
      <c r="D4" s="102">
        <v>159707</v>
      </c>
      <c r="E4" s="103">
        <v>29683</v>
      </c>
      <c r="F4" s="102">
        <v>130024</v>
      </c>
      <c r="G4" s="102">
        <v>17113</v>
      </c>
    </row>
    <row r="5" spans="1:7" x14ac:dyDescent="0.25">
      <c r="A5" t="str">
        <f t="shared" si="0"/>
        <v>ALFA45657</v>
      </c>
      <c r="B5" s="100" t="s">
        <v>1</v>
      </c>
      <c r="C5" s="101">
        <v>45657</v>
      </c>
      <c r="D5" s="102">
        <v>159705</v>
      </c>
      <c r="E5" s="103">
        <v>29683</v>
      </c>
      <c r="F5" s="102">
        <v>130022</v>
      </c>
      <c r="G5" s="102">
        <v>20066</v>
      </c>
    </row>
    <row r="6" spans="1:7" x14ac:dyDescent="0.25">
      <c r="A6" t="str">
        <f t="shared" si="0"/>
        <v>ALLIANZ45596</v>
      </c>
      <c r="B6" s="100" t="s">
        <v>94</v>
      </c>
      <c r="C6" s="101">
        <v>45596</v>
      </c>
      <c r="D6" s="102">
        <v>276238</v>
      </c>
      <c r="E6" s="103">
        <v>60817</v>
      </c>
      <c r="F6" s="102">
        <v>215421</v>
      </c>
      <c r="G6" s="102">
        <v>65807</v>
      </c>
    </row>
    <row r="7" spans="1:7" x14ac:dyDescent="0.25">
      <c r="A7" t="str">
        <f t="shared" si="0"/>
        <v>ALLIANZ45626</v>
      </c>
      <c r="B7" s="100" t="s">
        <v>94</v>
      </c>
      <c r="C7" s="101">
        <v>45626</v>
      </c>
      <c r="D7" s="102">
        <v>276238</v>
      </c>
      <c r="E7" s="103">
        <v>60817</v>
      </c>
      <c r="F7" s="102">
        <v>215421</v>
      </c>
      <c r="G7" s="102">
        <v>68164</v>
      </c>
    </row>
    <row r="8" spans="1:7" x14ac:dyDescent="0.25">
      <c r="A8" t="str">
        <f t="shared" si="0"/>
        <v>ALLIANZ45657</v>
      </c>
      <c r="B8" s="100" t="s">
        <v>94</v>
      </c>
      <c r="C8" s="101">
        <v>45657</v>
      </c>
      <c r="D8" s="102">
        <v>254632</v>
      </c>
      <c r="E8" s="103">
        <v>60817</v>
      </c>
      <c r="F8" s="102">
        <v>193815</v>
      </c>
      <c r="G8" s="102">
        <v>66546</v>
      </c>
    </row>
    <row r="9" spans="1:7" x14ac:dyDescent="0.25">
      <c r="A9" t="str">
        <f t="shared" si="0"/>
        <v>AXA COLPATRIA45596</v>
      </c>
      <c r="B9" s="100" t="s">
        <v>2</v>
      </c>
      <c r="C9" s="101">
        <v>45596</v>
      </c>
      <c r="D9" s="102">
        <v>459575</v>
      </c>
      <c r="E9" s="103">
        <v>60817</v>
      </c>
      <c r="F9" s="102">
        <v>398758</v>
      </c>
      <c r="G9" s="102">
        <v>47132</v>
      </c>
    </row>
    <row r="10" spans="1:7" x14ac:dyDescent="0.25">
      <c r="A10" t="str">
        <f t="shared" si="0"/>
        <v>AXA COLPATRIA45626</v>
      </c>
      <c r="B10" s="100" t="s">
        <v>2</v>
      </c>
      <c r="C10" s="101">
        <v>45626</v>
      </c>
      <c r="D10" s="102">
        <v>459575</v>
      </c>
      <c r="E10" s="103">
        <v>60817</v>
      </c>
      <c r="F10" s="102">
        <v>398758</v>
      </c>
      <c r="G10" s="102">
        <v>53362</v>
      </c>
    </row>
    <row r="11" spans="1:7" x14ac:dyDescent="0.25">
      <c r="A11" t="str">
        <f t="shared" si="0"/>
        <v>AXA COLPATRIA45657</v>
      </c>
      <c r="B11" s="100" t="s">
        <v>2</v>
      </c>
      <c r="C11" s="101">
        <v>45657</v>
      </c>
      <c r="D11" s="102">
        <v>459575</v>
      </c>
      <c r="E11" s="103">
        <v>60817</v>
      </c>
      <c r="F11" s="102">
        <v>398758</v>
      </c>
      <c r="G11" s="102">
        <v>76857</v>
      </c>
    </row>
    <row r="12" spans="1:7" x14ac:dyDescent="0.25">
      <c r="A12" t="str">
        <f t="shared" si="0"/>
        <v>BBVA SEGUROS45596</v>
      </c>
      <c r="B12" s="100" t="s">
        <v>3</v>
      </c>
      <c r="C12" s="101">
        <v>45596</v>
      </c>
      <c r="D12" s="102">
        <v>128416</v>
      </c>
      <c r="E12" s="103">
        <v>29683</v>
      </c>
      <c r="F12" s="102">
        <v>98733</v>
      </c>
      <c r="G12" s="102">
        <v>39503</v>
      </c>
    </row>
    <row r="13" spans="1:7" x14ac:dyDescent="0.25">
      <c r="A13" t="str">
        <f t="shared" si="0"/>
        <v>BBVA SEGUROS45626</v>
      </c>
      <c r="B13" s="100" t="s">
        <v>3</v>
      </c>
      <c r="C13" s="101">
        <v>45626</v>
      </c>
      <c r="D13" s="102">
        <v>128416</v>
      </c>
      <c r="E13" s="103">
        <v>29683</v>
      </c>
      <c r="F13" s="102">
        <v>98733</v>
      </c>
      <c r="G13" s="102">
        <v>42139</v>
      </c>
    </row>
    <row r="14" spans="1:7" x14ac:dyDescent="0.25">
      <c r="A14" t="str">
        <f t="shared" si="0"/>
        <v>BBVA SEGUROS45657</v>
      </c>
      <c r="B14" s="100" t="s">
        <v>3</v>
      </c>
      <c r="C14" s="101">
        <v>45657</v>
      </c>
      <c r="D14" s="102">
        <v>128416</v>
      </c>
      <c r="E14" s="103">
        <v>29683</v>
      </c>
      <c r="F14" s="102">
        <v>98733</v>
      </c>
      <c r="G14" s="102">
        <v>45259</v>
      </c>
    </row>
    <row r="15" spans="1:7" x14ac:dyDescent="0.25">
      <c r="A15" t="str">
        <f t="shared" si="0"/>
        <v>BERKLEY45596</v>
      </c>
      <c r="B15" s="100" t="s">
        <v>4</v>
      </c>
      <c r="C15" s="101">
        <v>45596</v>
      </c>
      <c r="D15" s="102">
        <v>35037</v>
      </c>
      <c r="E15" s="103">
        <v>24990</v>
      </c>
      <c r="F15" s="102">
        <v>10047</v>
      </c>
      <c r="G15" s="102">
        <v>8531</v>
      </c>
    </row>
    <row r="16" spans="1:7" x14ac:dyDescent="0.25">
      <c r="A16" t="str">
        <f t="shared" si="0"/>
        <v>BERKLEY45626</v>
      </c>
      <c r="B16" s="100" t="s">
        <v>4</v>
      </c>
      <c r="C16" s="101">
        <v>45626</v>
      </c>
      <c r="D16" s="102">
        <v>35037</v>
      </c>
      <c r="E16" s="103">
        <v>24990</v>
      </c>
      <c r="F16" s="102">
        <v>10047</v>
      </c>
      <c r="G16" s="102">
        <v>9095</v>
      </c>
    </row>
    <row r="17" spans="1:7" x14ac:dyDescent="0.25">
      <c r="A17" t="str">
        <f t="shared" si="0"/>
        <v>BERKLEY45657</v>
      </c>
      <c r="B17" s="100" t="s">
        <v>4</v>
      </c>
      <c r="C17" s="101">
        <v>45657</v>
      </c>
      <c r="D17" s="102">
        <v>35037</v>
      </c>
      <c r="E17" s="103">
        <v>24990</v>
      </c>
      <c r="F17" s="102">
        <v>10047</v>
      </c>
      <c r="G17" s="102">
        <v>10219</v>
      </c>
    </row>
    <row r="18" spans="1:7" x14ac:dyDescent="0.25">
      <c r="A18" t="str">
        <f t="shared" si="0"/>
        <v>BOLIVAR45596</v>
      </c>
      <c r="B18" s="100" t="s">
        <v>5</v>
      </c>
      <c r="C18" s="101">
        <v>45596</v>
      </c>
      <c r="D18" s="102">
        <v>1106477</v>
      </c>
      <c r="E18" s="103">
        <v>60817</v>
      </c>
      <c r="F18" s="102">
        <v>1045660</v>
      </c>
      <c r="G18" s="102">
        <v>157084</v>
      </c>
    </row>
    <row r="19" spans="1:7" x14ac:dyDescent="0.25">
      <c r="A19" t="str">
        <f t="shared" si="0"/>
        <v>BOLIVAR45626</v>
      </c>
      <c r="B19" s="100" t="s">
        <v>5</v>
      </c>
      <c r="C19" s="101">
        <v>45626</v>
      </c>
      <c r="D19" s="102">
        <v>1106462</v>
      </c>
      <c r="E19" s="103">
        <v>60817</v>
      </c>
      <c r="F19" s="102">
        <v>1045645</v>
      </c>
      <c r="G19" s="102">
        <v>190499</v>
      </c>
    </row>
    <row r="20" spans="1:7" x14ac:dyDescent="0.25">
      <c r="A20" t="str">
        <f t="shared" si="0"/>
        <v>BOLIVAR45657</v>
      </c>
      <c r="B20" s="100" t="s">
        <v>5</v>
      </c>
      <c r="C20" s="101">
        <v>45657</v>
      </c>
      <c r="D20" s="102">
        <v>1106425</v>
      </c>
      <c r="E20" s="103">
        <v>60817</v>
      </c>
      <c r="F20" s="102">
        <v>1045608</v>
      </c>
      <c r="G20" s="102">
        <v>200531</v>
      </c>
    </row>
    <row r="21" spans="1:7" x14ac:dyDescent="0.25">
      <c r="A21" t="str">
        <f t="shared" si="0"/>
        <v>CARDIF45596</v>
      </c>
      <c r="B21" s="100" t="s">
        <v>6</v>
      </c>
      <c r="C21" s="101">
        <v>45596</v>
      </c>
      <c r="D21" s="102">
        <v>499056</v>
      </c>
      <c r="E21" s="103">
        <v>60817</v>
      </c>
      <c r="F21" s="102">
        <v>438239</v>
      </c>
      <c r="G21" s="102">
        <v>55860</v>
      </c>
    </row>
    <row r="22" spans="1:7" x14ac:dyDescent="0.25">
      <c r="A22" t="str">
        <f t="shared" si="0"/>
        <v>CARDIF45626</v>
      </c>
      <c r="B22" s="100" t="s">
        <v>6</v>
      </c>
      <c r="C22" s="101">
        <v>45626</v>
      </c>
      <c r="D22" s="102">
        <v>499056</v>
      </c>
      <c r="E22" s="103">
        <v>60817</v>
      </c>
      <c r="F22" s="102">
        <v>438239</v>
      </c>
      <c r="G22" s="102">
        <v>73444</v>
      </c>
    </row>
    <row r="23" spans="1:7" x14ac:dyDescent="0.25">
      <c r="A23" t="str">
        <f t="shared" si="0"/>
        <v>CARDIF45657</v>
      </c>
      <c r="B23" s="100" t="s">
        <v>6</v>
      </c>
      <c r="C23" s="101">
        <v>45657</v>
      </c>
      <c r="D23" s="102">
        <v>499056</v>
      </c>
      <c r="E23" s="103">
        <v>60817</v>
      </c>
      <c r="F23" s="102">
        <v>438239</v>
      </c>
      <c r="G23" s="102">
        <v>62840</v>
      </c>
    </row>
    <row r="24" spans="1:7" x14ac:dyDescent="0.25">
      <c r="A24" t="str">
        <f t="shared" si="0"/>
        <v>CHUBB45596</v>
      </c>
      <c r="B24" s="100" t="s">
        <v>7</v>
      </c>
      <c r="C24" s="101">
        <v>45596</v>
      </c>
      <c r="D24" s="102">
        <v>225129</v>
      </c>
      <c r="E24" s="103">
        <v>60817</v>
      </c>
      <c r="F24" s="102">
        <v>164312</v>
      </c>
      <c r="G24" s="102">
        <v>64580</v>
      </c>
    </row>
    <row r="25" spans="1:7" x14ac:dyDescent="0.25">
      <c r="A25" t="str">
        <f t="shared" si="0"/>
        <v>CHUBB45626</v>
      </c>
      <c r="B25" s="100" t="s">
        <v>7</v>
      </c>
      <c r="C25" s="101">
        <v>45626</v>
      </c>
      <c r="D25" s="102">
        <v>225129</v>
      </c>
      <c r="E25" s="103">
        <v>60817</v>
      </c>
      <c r="F25" s="102">
        <v>164312</v>
      </c>
      <c r="G25" s="102">
        <v>70039</v>
      </c>
    </row>
    <row r="26" spans="1:7" x14ac:dyDescent="0.25">
      <c r="A26" t="str">
        <f t="shared" si="0"/>
        <v>CHUBB45657</v>
      </c>
      <c r="B26" s="100" t="s">
        <v>7</v>
      </c>
      <c r="C26" s="101">
        <v>45657</v>
      </c>
      <c r="D26" s="102">
        <v>201320</v>
      </c>
      <c r="E26" s="103">
        <v>60817</v>
      </c>
      <c r="F26" s="102">
        <v>140503</v>
      </c>
      <c r="G26" s="102">
        <v>76533</v>
      </c>
    </row>
    <row r="27" spans="1:7" x14ac:dyDescent="0.25">
      <c r="A27" t="str">
        <f t="shared" si="0"/>
        <v>COFACE45596</v>
      </c>
      <c r="B27" s="100" t="s">
        <v>95</v>
      </c>
      <c r="C27" s="101">
        <v>45596</v>
      </c>
      <c r="D27" s="102">
        <v>90152</v>
      </c>
      <c r="E27" s="103">
        <v>19954</v>
      </c>
      <c r="F27" s="102">
        <v>70198</v>
      </c>
      <c r="G27" s="102">
        <v>4179</v>
      </c>
    </row>
    <row r="28" spans="1:7" x14ac:dyDescent="0.25">
      <c r="A28" t="str">
        <f t="shared" si="0"/>
        <v>COFACE45626</v>
      </c>
      <c r="B28" s="100" t="s">
        <v>95</v>
      </c>
      <c r="C28" s="101">
        <v>45626</v>
      </c>
      <c r="D28" s="102">
        <v>90152</v>
      </c>
      <c r="E28" s="103">
        <v>19954</v>
      </c>
      <c r="F28" s="102">
        <v>70198</v>
      </c>
      <c r="G28" s="102">
        <v>4670</v>
      </c>
    </row>
    <row r="29" spans="1:7" x14ac:dyDescent="0.25">
      <c r="A29" t="str">
        <f t="shared" si="0"/>
        <v>COFACE45657</v>
      </c>
      <c r="B29" s="100" t="s">
        <v>95</v>
      </c>
      <c r="C29" s="101">
        <v>45657</v>
      </c>
      <c r="D29" s="102">
        <v>90152</v>
      </c>
      <c r="E29" s="103">
        <v>19954</v>
      </c>
      <c r="F29" s="102">
        <v>70198</v>
      </c>
      <c r="G29" s="102">
        <v>5180</v>
      </c>
    </row>
    <row r="30" spans="1:7" x14ac:dyDescent="0.25">
      <c r="A30" t="str">
        <f t="shared" si="0"/>
        <v>COLMENA45596</v>
      </c>
      <c r="B30" s="100" t="s">
        <v>115</v>
      </c>
      <c r="C30" s="101">
        <v>45596</v>
      </c>
      <c r="D30" s="102">
        <v>21798</v>
      </c>
      <c r="E30" s="103">
        <v>20785</v>
      </c>
      <c r="F30" s="102">
        <v>1013</v>
      </c>
      <c r="G30" s="102">
        <v>0</v>
      </c>
    </row>
    <row r="31" spans="1:7" x14ac:dyDescent="0.25">
      <c r="A31" t="str">
        <f t="shared" si="0"/>
        <v>COLMENA45626</v>
      </c>
      <c r="B31" s="100" t="s">
        <v>115</v>
      </c>
      <c r="C31" s="101">
        <v>45626</v>
      </c>
      <c r="D31" s="102">
        <v>21319</v>
      </c>
      <c r="E31" s="103">
        <v>20785</v>
      </c>
      <c r="F31" s="102">
        <v>534</v>
      </c>
      <c r="G31" s="102">
        <v>0</v>
      </c>
    </row>
    <row r="32" spans="1:7" x14ac:dyDescent="0.25">
      <c r="A32" t="str">
        <f t="shared" si="0"/>
        <v>COLMENA45657</v>
      </c>
      <c r="B32" s="100" t="s">
        <v>115</v>
      </c>
      <c r="C32" s="101">
        <v>45657</v>
      </c>
      <c r="D32" s="102">
        <v>22347</v>
      </c>
      <c r="E32" s="103">
        <v>20785</v>
      </c>
      <c r="F32" s="102">
        <v>1562</v>
      </c>
      <c r="G32" s="102">
        <v>0</v>
      </c>
    </row>
    <row r="33" spans="1:7" x14ac:dyDescent="0.25">
      <c r="A33" t="str">
        <f t="shared" si="0"/>
        <v>CONFIANZA45596</v>
      </c>
      <c r="B33" s="100" t="s">
        <v>8</v>
      </c>
      <c r="C33" s="101">
        <v>45596</v>
      </c>
      <c r="D33" s="102">
        <v>109838</v>
      </c>
      <c r="E33" s="103">
        <v>27473</v>
      </c>
      <c r="F33" s="102">
        <v>82365</v>
      </c>
      <c r="G33" s="102">
        <v>24505</v>
      </c>
    </row>
    <row r="34" spans="1:7" x14ac:dyDescent="0.25">
      <c r="A34" t="str">
        <f t="shared" si="0"/>
        <v>CONFIANZA45626</v>
      </c>
      <c r="B34" s="100" t="s">
        <v>8</v>
      </c>
      <c r="C34" s="101">
        <v>45626</v>
      </c>
      <c r="D34" s="102">
        <v>109838</v>
      </c>
      <c r="E34" s="103">
        <v>27473</v>
      </c>
      <c r="F34" s="102">
        <v>82365</v>
      </c>
      <c r="G34" s="102">
        <v>27386</v>
      </c>
    </row>
    <row r="35" spans="1:7" x14ac:dyDescent="0.25">
      <c r="A35" t="str">
        <f t="shared" si="0"/>
        <v>CONFIANZA45657</v>
      </c>
      <c r="B35" s="100" t="s">
        <v>8</v>
      </c>
      <c r="C35" s="101">
        <v>45657</v>
      </c>
      <c r="D35" s="102">
        <v>109838</v>
      </c>
      <c r="E35" s="103">
        <v>27473</v>
      </c>
      <c r="F35" s="102">
        <v>82365</v>
      </c>
      <c r="G35" s="102">
        <v>27500</v>
      </c>
    </row>
    <row r="36" spans="1:7" x14ac:dyDescent="0.25">
      <c r="A36" t="str">
        <f t="shared" si="0"/>
        <v>EQUIDAD45596</v>
      </c>
      <c r="B36" s="100" t="s">
        <v>9</v>
      </c>
      <c r="C36" s="101">
        <v>45596</v>
      </c>
      <c r="D36" s="102">
        <v>77084</v>
      </c>
      <c r="E36" s="103">
        <v>35523</v>
      </c>
      <c r="F36" s="102">
        <v>41561</v>
      </c>
      <c r="G36" s="102">
        <v>2608</v>
      </c>
    </row>
    <row r="37" spans="1:7" x14ac:dyDescent="0.25">
      <c r="A37" t="str">
        <f t="shared" si="0"/>
        <v>EQUIDAD45626</v>
      </c>
      <c r="B37" s="100" t="s">
        <v>9</v>
      </c>
      <c r="C37" s="101">
        <v>45626</v>
      </c>
      <c r="D37" s="102">
        <v>77208</v>
      </c>
      <c r="E37" s="103">
        <v>35523</v>
      </c>
      <c r="F37" s="102">
        <v>41685</v>
      </c>
      <c r="G37" s="102">
        <v>3375</v>
      </c>
    </row>
    <row r="38" spans="1:7" x14ac:dyDescent="0.25">
      <c r="A38" t="str">
        <f t="shared" si="0"/>
        <v>EQUIDAD45657</v>
      </c>
      <c r="B38" s="100" t="s">
        <v>9</v>
      </c>
      <c r="C38" s="101">
        <v>45657</v>
      </c>
      <c r="D38" s="102">
        <v>77895</v>
      </c>
      <c r="E38" s="103">
        <v>35523</v>
      </c>
      <c r="F38" s="102">
        <v>42372</v>
      </c>
      <c r="G38" s="102">
        <v>1220</v>
      </c>
    </row>
    <row r="39" spans="1:7" x14ac:dyDescent="0.25">
      <c r="A39" t="str">
        <f t="shared" si="0"/>
        <v>ESTADO45596</v>
      </c>
      <c r="B39" s="100" t="s">
        <v>10</v>
      </c>
      <c r="C39" s="101">
        <v>45596</v>
      </c>
      <c r="D39" s="102">
        <v>297698</v>
      </c>
      <c r="E39" s="103">
        <v>32741</v>
      </c>
      <c r="F39" s="102">
        <v>264957</v>
      </c>
      <c r="G39" s="102">
        <v>124879</v>
      </c>
    </row>
    <row r="40" spans="1:7" x14ac:dyDescent="0.25">
      <c r="A40" t="str">
        <f t="shared" si="0"/>
        <v>ESTADO45626</v>
      </c>
      <c r="B40" s="100" t="s">
        <v>10</v>
      </c>
      <c r="C40" s="101">
        <v>45626</v>
      </c>
      <c r="D40" s="102">
        <v>297698</v>
      </c>
      <c r="E40" s="103">
        <v>32741</v>
      </c>
      <c r="F40" s="102">
        <v>264957</v>
      </c>
      <c r="G40" s="102">
        <v>146199</v>
      </c>
    </row>
    <row r="41" spans="1:7" x14ac:dyDescent="0.25">
      <c r="A41" t="str">
        <f t="shared" si="0"/>
        <v>ESTADO45657</v>
      </c>
      <c r="B41" s="100" t="s">
        <v>10</v>
      </c>
      <c r="C41" s="101">
        <v>45657</v>
      </c>
      <c r="D41" s="102">
        <v>297698</v>
      </c>
      <c r="E41" s="103">
        <v>32741</v>
      </c>
      <c r="F41" s="102">
        <v>264957</v>
      </c>
      <c r="G41" s="102">
        <v>133399</v>
      </c>
    </row>
    <row r="42" spans="1:7" x14ac:dyDescent="0.25">
      <c r="A42" t="str">
        <f t="shared" si="0"/>
        <v>EVEREST45596</v>
      </c>
      <c r="B42" s="100" t="s">
        <v>116</v>
      </c>
      <c r="C42" s="101">
        <v>45596</v>
      </c>
      <c r="D42" s="102">
        <v>36546</v>
      </c>
      <c r="E42" s="102">
        <v>19954</v>
      </c>
      <c r="F42" s="102">
        <v>16592</v>
      </c>
      <c r="G42" s="102">
        <v>0</v>
      </c>
    </row>
    <row r="43" spans="1:7" x14ac:dyDescent="0.25">
      <c r="A43" t="str">
        <f t="shared" si="0"/>
        <v>EVEREST45626</v>
      </c>
      <c r="B43" s="100" t="s">
        <v>116</v>
      </c>
      <c r="C43" s="101">
        <v>45626</v>
      </c>
      <c r="D43" s="102">
        <v>35869</v>
      </c>
      <c r="E43" s="102">
        <v>19954</v>
      </c>
      <c r="F43" s="102">
        <v>15915</v>
      </c>
      <c r="G43" s="102">
        <v>0</v>
      </c>
    </row>
    <row r="44" spans="1:7" x14ac:dyDescent="0.25">
      <c r="A44" t="str">
        <f t="shared" si="0"/>
        <v>EVEREST45657</v>
      </c>
      <c r="B44" s="100" t="s">
        <v>116</v>
      </c>
      <c r="C44" s="101">
        <v>45657</v>
      </c>
      <c r="D44" s="102">
        <v>34701</v>
      </c>
      <c r="E44" s="103">
        <v>19954</v>
      </c>
      <c r="F44" s="102">
        <v>14747</v>
      </c>
      <c r="G44" s="102">
        <v>0</v>
      </c>
    </row>
    <row r="45" spans="1:7" x14ac:dyDescent="0.25">
      <c r="A45" t="str">
        <f t="shared" si="0"/>
        <v>HDI SEGUROS45596</v>
      </c>
      <c r="B45" s="100" t="s">
        <v>99</v>
      </c>
      <c r="C45" s="101">
        <v>45596</v>
      </c>
      <c r="D45" s="102">
        <v>105405</v>
      </c>
      <c r="E45" s="103">
        <v>32465</v>
      </c>
      <c r="F45" s="102">
        <v>72940</v>
      </c>
      <c r="G45" s="102">
        <v>10072</v>
      </c>
    </row>
    <row r="46" spans="1:7" x14ac:dyDescent="0.25">
      <c r="A46" t="str">
        <f t="shared" si="0"/>
        <v>HDI SEGUROS45626</v>
      </c>
      <c r="B46" s="100" t="s">
        <v>99</v>
      </c>
      <c r="C46" s="101">
        <v>45626</v>
      </c>
      <c r="D46" s="102">
        <v>105405</v>
      </c>
      <c r="E46" s="103">
        <v>32465</v>
      </c>
      <c r="F46" s="102">
        <v>72940</v>
      </c>
      <c r="G46" s="102">
        <v>13157</v>
      </c>
    </row>
    <row r="47" spans="1:7" x14ac:dyDescent="0.25">
      <c r="A47" t="str">
        <f t="shared" si="0"/>
        <v>HDI SEGUROS45657</v>
      </c>
      <c r="B47" s="100" t="s">
        <v>99</v>
      </c>
      <c r="C47" s="101">
        <v>45657</v>
      </c>
      <c r="D47" s="102">
        <v>105405</v>
      </c>
      <c r="E47" s="103">
        <v>32465</v>
      </c>
      <c r="F47" s="102">
        <v>72940</v>
      </c>
      <c r="G47" s="102">
        <v>800</v>
      </c>
    </row>
    <row r="48" spans="1:7" x14ac:dyDescent="0.25">
      <c r="A48" t="str">
        <f t="shared" si="0"/>
        <v>JMALUCELLI TRAVELERS45596</v>
      </c>
      <c r="B48" s="100" t="s">
        <v>11</v>
      </c>
      <c r="C48" s="101">
        <v>45596</v>
      </c>
      <c r="D48" s="102">
        <v>41897</v>
      </c>
      <c r="E48" s="103">
        <v>19954</v>
      </c>
      <c r="F48" s="102">
        <v>21943</v>
      </c>
      <c r="G48" s="102">
        <v>3382</v>
      </c>
    </row>
    <row r="49" spans="1:7" x14ac:dyDescent="0.25">
      <c r="A49" t="str">
        <f t="shared" si="0"/>
        <v>JMALUCELLI TRAVELERS45626</v>
      </c>
      <c r="B49" s="100" t="s">
        <v>11</v>
      </c>
      <c r="C49" s="101">
        <v>45626</v>
      </c>
      <c r="D49" s="102">
        <v>41897</v>
      </c>
      <c r="E49" s="103">
        <v>19954</v>
      </c>
      <c r="F49" s="102">
        <v>21943</v>
      </c>
      <c r="G49" s="102">
        <v>3447</v>
      </c>
    </row>
    <row r="50" spans="1:7" x14ac:dyDescent="0.25">
      <c r="A50" t="str">
        <f t="shared" si="0"/>
        <v>JMALUCELLI TRAVELERS45657</v>
      </c>
      <c r="B50" s="100" t="s">
        <v>11</v>
      </c>
      <c r="C50" s="101">
        <v>45657</v>
      </c>
      <c r="D50" s="102">
        <v>41897</v>
      </c>
      <c r="E50" s="103">
        <v>19954</v>
      </c>
      <c r="F50" s="102">
        <v>21943</v>
      </c>
      <c r="G50" s="102">
        <v>3162</v>
      </c>
    </row>
    <row r="51" spans="1:7" x14ac:dyDescent="0.25">
      <c r="A51" t="str">
        <f t="shared" si="0"/>
        <v>LIBERTY45596</v>
      </c>
      <c r="B51" s="100" t="s">
        <v>12</v>
      </c>
      <c r="C51" s="101">
        <v>45596</v>
      </c>
      <c r="D51" s="102">
        <v>375468</v>
      </c>
      <c r="E51" s="103">
        <v>38305</v>
      </c>
      <c r="F51" s="102">
        <v>337163</v>
      </c>
      <c r="G51" s="102">
        <v>82477</v>
      </c>
    </row>
    <row r="52" spans="1:7" x14ac:dyDescent="0.25">
      <c r="A52" t="str">
        <f t="shared" si="0"/>
        <v>LIBERTY45626</v>
      </c>
      <c r="B52" s="100" t="s">
        <v>12</v>
      </c>
      <c r="C52" s="101">
        <v>45626</v>
      </c>
      <c r="D52" s="102">
        <v>375468</v>
      </c>
      <c r="E52" s="103">
        <v>38305</v>
      </c>
      <c r="F52" s="102">
        <v>337163</v>
      </c>
      <c r="G52" s="102">
        <v>85182</v>
      </c>
    </row>
    <row r="53" spans="1:7" x14ac:dyDescent="0.25">
      <c r="A53" t="str">
        <f t="shared" si="0"/>
        <v>LIBERTY45657</v>
      </c>
      <c r="B53" s="100" t="s">
        <v>12</v>
      </c>
      <c r="C53" s="101">
        <v>45657</v>
      </c>
      <c r="D53" s="102">
        <v>375468</v>
      </c>
      <c r="E53" s="103">
        <v>38305</v>
      </c>
      <c r="F53" s="102">
        <v>337163</v>
      </c>
      <c r="G53" s="102">
        <v>92392</v>
      </c>
    </row>
    <row r="54" spans="1:7" x14ac:dyDescent="0.25">
      <c r="A54" t="str">
        <f t="shared" si="0"/>
        <v>MAPFRE45596</v>
      </c>
      <c r="B54" s="100" t="s">
        <v>13</v>
      </c>
      <c r="C54" s="101">
        <v>45596</v>
      </c>
      <c r="D54" s="102">
        <v>382281</v>
      </c>
      <c r="E54" s="103">
        <v>60817</v>
      </c>
      <c r="F54" s="102">
        <v>321464</v>
      </c>
      <c r="G54" s="102">
        <v>97031</v>
      </c>
    </row>
    <row r="55" spans="1:7" x14ac:dyDescent="0.25">
      <c r="A55" t="str">
        <f t="shared" si="0"/>
        <v>MAPFRE45626</v>
      </c>
      <c r="B55" s="100" t="s">
        <v>13</v>
      </c>
      <c r="C55" s="101">
        <v>45626</v>
      </c>
      <c r="D55" s="102">
        <v>382281</v>
      </c>
      <c r="E55" s="103">
        <v>60817</v>
      </c>
      <c r="F55" s="102">
        <v>321464</v>
      </c>
      <c r="G55" s="102">
        <v>102091</v>
      </c>
    </row>
    <row r="56" spans="1:7" x14ac:dyDescent="0.25">
      <c r="A56" t="str">
        <f t="shared" si="0"/>
        <v>MAPFRE45657</v>
      </c>
      <c r="B56" s="100" t="s">
        <v>13</v>
      </c>
      <c r="C56" s="101">
        <v>45657</v>
      </c>
      <c r="D56" s="102">
        <v>382281</v>
      </c>
      <c r="E56" s="103">
        <v>60817</v>
      </c>
      <c r="F56" s="102">
        <v>321464</v>
      </c>
      <c r="G56" s="102">
        <v>110977</v>
      </c>
    </row>
    <row r="57" spans="1:7" x14ac:dyDescent="0.25">
      <c r="A57" t="str">
        <f t="shared" si="0"/>
        <v>MUNDIAL45596</v>
      </c>
      <c r="B57" s="100" t="s">
        <v>14</v>
      </c>
      <c r="C57" s="101">
        <v>45596</v>
      </c>
      <c r="D57" s="102">
        <v>155590</v>
      </c>
      <c r="E57" s="103">
        <v>39412</v>
      </c>
      <c r="F57" s="102">
        <v>116178</v>
      </c>
      <c r="G57" s="102">
        <v>75092</v>
      </c>
    </row>
    <row r="58" spans="1:7" x14ac:dyDescent="0.25">
      <c r="A58" t="str">
        <f t="shared" si="0"/>
        <v>MUNDIAL45626</v>
      </c>
      <c r="B58" s="100" t="s">
        <v>14</v>
      </c>
      <c r="C58" s="101">
        <v>45626</v>
      </c>
      <c r="D58" s="102">
        <v>155590</v>
      </c>
      <c r="E58" s="103">
        <v>39412</v>
      </c>
      <c r="F58" s="102">
        <v>116178</v>
      </c>
      <c r="G58" s="102">
        <v>79405</v>
      </c>
    </row>
    <row r="59" spans="1:7" x14ac:dyDescent="0.25">
      <c r="A59" t="str">
        <f t="shared" si="0"/>
        <v>MUNDIAL45657</v>
      </c>
      <c r="B59" s="100" t="s">
        <v>14</v>
      </c>
      <c r="C59" s="101">
        <v>45657</v>
      </c>
      <c r="D59" s="102">
        <v>155171</v>
      </c>
      <c r="E59" s="103">
        <v>39412</v>
      </c>
      <c r="F59" s="102">
        <v>115759</v>
      </c>
      <c r="G59" s="102">
        <v>81086</v>
      </c>
    </row>
    <row r="60" spans="1:7" x14ac:dyDescent="0.25">
      <c r="A60" t="str">
        <f t="shared" si="0"/>
        <v>NACIONAL45596</v>
      </c>
      <c r="B60" s="100" t="s">
        <v>15</v>
      </c>
      <c r="C60" s="101">
        <v>45596</v>
      </c>
      <c r="D60" s="102">
        <v>79962</v>
      </c>
      <c r="E60" s="103">
        <v>19954</v>
      </c>
      <c r="F60" s="102">
        <v>60008</v>
      </c>
      <c r="G60" s="102">
        <v>13834</v>
      </c>
    </row>
    <row r="61" spans="1:7" x14ac:dyDescent="0.25">
      <c r="A61" t="str">
        <f t="shared" si="0"/>
        <v>NACIONAL45626</v>
      </c>
      <c r="B61" s="100" t="s">
        <v>15</v>
      </c>
      <c r="C61" s="101">
        <v>45626</v>
      </c>
      <c r="D61" s="102">
        <v>79962</v>
      </c>
      <c r="E61" s="103">
        <v>19954</v>
      </c>
      <c r="F61" s="102">
        <v>60008</v>
      </c>
      <c r="G61" s="102">
        <v>13107</v>
      </c>
    </row>
    <row r="62" spans="1:7" x14ac:dyDescent="0.25">
      <c r="A62" t="str">
        <f t="shared" si="0"/>
        <v>NACIONAL45657</v>
      </c>
      <c r="B62" s="100" t="s">
        <v>15</v>
      </c>
      <c r="C62" s="101">
        <v>45657</v>
      </c>
      <c r="D62" s="102">
        <v>79962</v>
      </c>
      <c r="E62" s="103">
        <v>19954</v>
      </c>
      <c r="F62" s="102">
        <v>60008</v>
      </c>
      <c r="G62" s="102">
        <v>12638</v>
      </c>
    </row>
    <row r="63" spans="1:7" x14ac:dyDescent="0.25">
      <c r="A63" t="str">
        <f t="shared" si="0"/>
        <v>PREVISORA45596</v>
      </c>
      <c r="B63" s="100" t="s">
        <v>16</v>
      </c>
      <c r="C63" s="101">
        <v>45596</v>
      </c>
      <c r="D63" s="102">
        <v>467864</v>
      </c>
      <c r="E63" s="103">
        <v>35523</v>
      </c>
      <c r="F63" s="102">
        <v>432341</v>
      </c>
      <c r="G63" s="102">
        <v>142684</v>
      </c>
    </row>
    <row r="64" spans="1:7" x14ac:dyDescent="0.25">
      <c r="A64" t="str">
        <f t="shared" si="0"/>
        <v>PREVISORA45626</v>
      </c>
      <c r="B64" s="100" t="s">
        <v>16</v>
      </c>
      <c r="C64" s="101">
        <v>45626</v>
      </c>
      <c r="D64" s="102">
        <v>467864</v>
      </c>
      <c r="E64" s="103">
        <v>35523</v>
      </c>
      <c r="F64" s="102">
        <v>432341</v>
      </c>
      <c r="G64" s="102">
        <v>161857</v>
      </c>
    </row>
    <row r="65" spans="1:7" x14ac:dyDescent="0.25">
      <c r="A65" t="str">
        <f t="shared" si="0"/>
        <v>PREVISORA45657</v>
      </c>
      <c r="B65" s="100" t="s">
        <v>16</v>
      </c>
      <c r="C65" s="101">
        <v>45657</v>
      </c>
      <c r="D65" s="102">
        <v>467864</v>
      </c>
      <c r="E65" s="103">
        <v>35523</v>
      </c>
      <c r="F65" s="102">
        <v>432341</v>
      </c>
      <c r="G65" s="102">
        <v>149878</v>
      </c>
    </row>
    <row r="66" spans="1:7" x14ac:dyDescent="0.25">
      <c r="A66" t="str">
        <f t="shared" si="0"/>
        <v>SBS SEGUROS45596</v>
      </c>
      <c r="B66" s="100" t="s">
        <v>97</v>
      </c>
      <c r="C66" s="101">
        <v>45596</v>
      </c>
      <c r="D66" s="102">
        <v>256915</v>
      </c>
      <c r="E66" s="103">
        <v>60817</v>
      </c>
      <c r="F66" s="102">
        <v>196098</v>
      </c>
      <c r="G66" s="102">
        <v>43498</v>
      </c>
    </row>
    <row r="67" spans="1:7" x14ac:dyDescent="0.25">
      <c r="A67" t="str">
        <f t="shared" si="0"/>
        <v>SBS SEGUROS45626</v>
      </c>
      <c r="B67" s="100" t="s">
        <v>97</v>
      </c>
      <c r="C67" s="101">
        <v>45626</v>
      </c>
      <c r="D67" s="102">
        <v>256915</v>
      </c>
      <c r="E67" s="103">
        <v>60817</v>
      </c>
      <c r="F67" s="102">
        <v>196098</v>
      </c>
      <c r="G67" s="102">
        <v>50366</v>
      </c>
    </row>
    <row r="68" spans="1:7" x14ac:dyDescent="0.25">
      <c r="A68" t="str">
        <f t="shared" ref="A68:A86" si="1">+B68&amp;C68</f>
        <v>SBS SEGUROS45657</v>
      </c>
      <c r="B68" s="100" t="s">
        <v>97</v>
      </c>
      <c r="C68" s="101">
        <v>45657</v>
      </c>
      <c r="D68" s="102">
        <v>256915</v>
      </c>
      <c r="E68" s="103">
        <v>60817</v>
      </c>
      <c r="F68" s="102">
        <v>196098</v>
      </c>
      <c r="G68" s="102">
        <v>35835</v>
      </c>
    </row>
    <row r="69" spans="1:7" x14ac:dyDescent="0.25">
      <c r="A69" t="str">
        <f t="shared" si="1"/>
        <v>SEGUREXPO45596</v>
      </c>
      <c r="B69" s="100" t="s">
        <v>17</v>
      </c>
      <c r="C69" s="101">
        <v>45596</v>
      </c>
      <c r="D69" s="102">
        <v>29545</v>
      </c>
      <c r="E69" s="103">
        <v>23844</v>
      </c>
      <c r="F69" s="102">
        <v>5701</v>
      </c>
      <c r="G69" s="102">
        <v>4171</v>
      </c>
    </row>
    <row r="70" spans="1:7" x14ac:dyDescent="0.25">
      <c r="A70" t="str">
        <f t="shared" si="1"/>
        <v>SEGUREXPO45626</v>
      </c>
      <c r="B70" s="100" t="s">
        <v>17</v>
      </c>
      <c r="C70" s="101">
        <v>45626</v>
      </c>
      <c r="D70" s="102">
        <v>29545</v>
      </c>
      <c r="E70" s="103">
        <v>23844</v>
      </c>
      <c r="F70" s="102">
        <v>5701</v>
      </c>
      <c r="G70" s="102">
        <v>3825</v>
      </c>
    </row>
    <row r="71" spans="1:7" x14ac:dyDescent="0.25">
      <c r="A71" t="str">
        <f t="shared" si="1"/>
        <v>SEGUREXPO45657</v>
      </c>
      <c r="B71" s="100" t="s">
        <v>17</v>
      </c>
      <c r="C71" s="101">
        <v>45657</v>
      </c>
      <c r="D71" s="102">
        <v>29545</v>
      </c>
      <c r="E71" s="103">
        <v>23844</v>
      </c>
      <c r="F71" s="102">
        <v>5701</v>
      </c>
      <c r="G71" s="102">
        <v>5634</v>
      </c>
    </row>
    <row r="72" spans="1:7" x14ac:dyDescent="0.25">
      <c r="A72" t="str">
        <f t="shared" si="1"/>
        <v>SOLIDARIA45596</v>
      </c>
      <c r="B72" s="100" t="s">
        <v>18</v>
      </c>
      <c r="C72" s="101">
        <v>45596</v>
      </c>
      <c r="D72" s="102">
        <v>262275</v>
      </c>
      <c r="E72" s="103">
        <v>35523</v>
      </c>
      <c r="F72" s="102">
        <v>226752</v>
      </c>
      <c r="G72" s="102">
        <v>74059</v>
      </c>
    </row>
    <row r="73" spans="1:7" x14ac:dyDescent="0.25">
      <c r="A73" t="str">
        <f t="shared" si="1"/>
        <v>SOLIDARIA45626</v>
      </c>
      <c r="B73" s="100" t="s">
        <v>18</v>
      </c>
      <c r="C73" s="101">
        <v>45626</v>
      </c>
      <c r="D73" s="102">
        <v>262275</v>
      </c>
      <c r="E73" s="103">
        <v>35523</v>
      </c>
      <c r="F73" s="102">
        <v>226752</v>
      </c>
      <c r="G73" s="102">
        <v>78215</v>
      </c>
    </row>
    <row r="74" spans="1:7" x14ac:dyDescent="0.25">
      <c r="A74" t="str">
        <f t="shared" si="1"/>
        <v>SOLIDARIA45657</v>
      </c>
      <c r="B74" s="100" t="s">
        <v>18</v>
      </c>
      <c r="C74" s="101">
        <v>45657</v>
      </c>
      <c r="D74" s="102">
        <v>262275</v>
      </c>
      <c r="E74" s="103">
        <v>35523</v>
      </c>
      <c r="F74" s="102">
        <v>226752</v>
      </c>
      <c r="G74" s="102">
        <v>79094</v>
      </c>
    </row>
    <row r="75" spans="1:7" x14ac:dyDescent="0.25">
      <c r="A75" t="str">
        <f t="shared" si="1"/>
        <v>SOLUNION45596</v>
      </c>
      <c r="B75" s="100" t="s">
        <v>19</v>
      </c>
      <c r="C75" s="101">
        <v>45596</v>
      </c>
      <c r="D75" s="102">
        <v>40549</v>
      </c>
      <c r="E75" s="103">
        <v>23843</v>
      </c>
      <c r="F75" s="102">
        <v>16706</v>
      </c>
      <c r="G75" s="102">
        <v>7005</v>
      </c>
    </row>
    <row r="76" spans="1:7" x14ac:dyDescent="0.25">
      <c r="A76" t="str">
        <f t="shared" si="1"/>
        <v>SOLUNION45626</v>
      </c>
      <c r="B76" s="100" t="s">
        <v>19</v>
      </c>
      <c r="C76" s="101">
        <v>45626</v>
      </c>
      <c r="D76" s="102">
        <v>40549</v>
      </c>
      <c r="E76" s="103">
        <v>23843</v>
      </c>
      <c r="F76" s="102">
        <v>16706</v>
      </c>
      <c r="G76" s="102">
        <v>7909</v>
      </c>
    </row>
    <row r="77" spans="1:7" x14ac:dyDescent="0.25">
      <c r="A77" t="str">
        <f t="shared" si="1"/>
        <v>SOLUNION45657</v>
      </c>
      <c r="B77" s="100" t="s">
        <v>19</v>
      </c>
      <c r="C77" s="101">
        <v>45657</v>
      </c>
      <c r="D77" s="102">
        <v>40549</v>
      </c>
      <c r="E77" s="103">
        <v>23843</v>
      </c>
      <c r="F77" s="102">
        <v>16706</v>
      </c>
      <c r="G77" s="102">
        <v>5316</v>
      </c>
    </row>
    <row r="78" spans="1:7" x14ac:dyDescent="0.25">
      <c r="A78" t="str">
        <f t="shared" si="1"/>
        <v>SURAMERICANA45596</v>
      </c>
      <c r="B78" s="100" t="s">
        <v>20</v>
      </c>
      <c r="C78" s="101">
        <v>45596</v>
      </c>
      <c r="D78" s="102">
        <v>734482</v>
      </c>
      <c r="E78" s="103">
        <v>60817</v>
      </c>
      <c r="F78" s="102">
        <v>673665</v>
      </c>
      <c r="G78" s="102">
        <v>117465</v>
      </c>
    </row>
    <row r="79" spans="1:7" x14ac:dyDescent="0.25">
      <c r="A79" t="str">
        <f t="shared" si="1"/>
        <v>SURAMERICANA45626</v>
      </c>
      <c r="B79" s="100" t="s">
        <v>20</v>
      </c>
      <c r="C79" s="101">
        <v>45626</v>
      </c>
      <c r="D79" s="102">
        <v>734482</v>
      </c>
      <c r="E79" s="103">
        <v>60817</v>
      </c>
      <c r="F79" s="102">
        <v>673665</v>
      </c>
      <c r="G79" s="102">
        <v>131414</v>
      </c>
    </row>
    <row r="80" spans="1:7" x14ac:dyDescent="0.25">
      <c r="A80" t="str">
        <f t="shared" si="1"/>
        <v>SURAMERICANA45657</v>
      </c>
      <c r="B80" s="100" t="s">
        <v>20</v>
      </c>
      <c r="C80" s="101">
        <v>45657</v>
      </c>
      <c r="D80" s="102">
        <v>726391</v>
      </c>
      <c r="E80" s="103">
        <v>60817</v>
      </c>
      <c r="F80" s="102">
        <v>665574</v>
      </c>
      <c r="G80" s="102">
        <v>135443</v>
      </c>
    </row>
    <row r="81" spans="1:7" x14ac:dyDescent="0.25">
      <c r="A81" t="str">
        <f t="shared" si="1"/>
        <v>ZURICH45596</v>
      </c>
      <c r="B81" s="100" t="s">
        <v>21</v>
      </c>
      <c r="C81" s="101">
        <v>45596</v>
      </c>
      <c r="D81" s="102">
        <v>182188</v>
      </c>
      <c r="E81" s="103">
        <v>60817</v>
      </c>
      <c r="F81" s="102">
        <v>121371</v>
      </c>
      <c r="G81" s="102">
        <v>8356</v>
      </c>
    </row>
    <row r="82" spans="1:7" x14ac:dyDescent="0.25">
      <c r="A82" t="str">
        <f t="shared" si="1"/>
        <v>ZURICH45626</v>
      </c>
      <c r="B82" s="100" t="s">
        <v>21</v>
      </c>
      <c r="C82" s="101">
        <v>45626</v>
      </c>
      <c r="D82" s="102">
        <v>182188</v>
      </c>
      <c r="E82" s="103">
        <v>60817</v>
      </c>
      <c r="F82" s="102">
        <v>121371</v>
      </c>
      <c r="G82" s="102">
        <v>12142</v>
      </c>
    </row>
    <row r="83" spans="1:7" x14ac:dyDescent="0.25">
      <c r="A83" t="str">
        <f t="shared" si="1"/>
        <v>ZURICH45657</v>
      </c>
      <c r="B83" s="100" t="s">
        <v>21</v>
      </c>
      <c r="C83" s="101">
        <v>45657</v>
      </c>
      <c r="D83" s="102">
        <v>182188</v>
      </c>
      <c r="E83" s="103">
        <v>60817</v>
      </c>
      <c r="F83" s="102">
        <v>121371</v>
      </c>
      <c r="G83" s="102">
        <v>3617</v>
      </c>
    </row>
    <row r="84" spans="1:7" x14ac:dyDescent="0.25">
      <c r="A84" t="str">
        <f t="shared" si="1"/>
        <v>COMPAÑÍAS45596</v>
      </c>
      <c r="B84" s="100" t="s">
        <v>37</v>
      </c>
      <c r="C84" s="101">
        <v>45596</v>
      </c>
      <c r="D84" s="102">
        <v>6637173</v>
      </c>
      <c r="E84" s="103">
        <v>1056962</v>
      </c>
      <c r="F84" s="102">
        <v>5580211</v>
      </c>
      <c r="G84" s="102">
        <v>1289847</v>
      </c>
    </row>
    <row r="85" spans="1:7" x14ac:dyDescent="0.25">
      <c r="A85" t="str">
        <f t="shared" si="1"/>
        <v>COMPAÑÍAS45626</v>
      </c>
      <c r="B85" s="100" t="s">
        <v>37</v>
      </c>
      <c r="C85" s="101">
        <v>45626</v>
      </c>
      <c r="D85" s="102">
        <v>6636124</v>
      </c>
      <c r="E85" s="103">
        <v>1056962</v>
      </c>
      <c r="F85" s="102">
        <v>5579162</v>
      </c>
      <c r="G85" s="102">
        <v>1447599</v>
      </c>
    </row>
    <row r="86" spans="1:7" x14ac:dyDescent="0.25">
      <c r="A86" t="str">
        <f t="shared" si="1"/>
        <v>COMPAÑÍAS45657</v>
      </c>
      <c r="B86" s="100" t="s">
        <v>37</v>
      </c>
      <c r="C86" s="101">
        <v>45657</v>
      </c>
      <c r="D86" s="102">
        <v>6582705</v>
      </c>
      <c r="E86" s="103">
        <v>1056962</v>
      </c>
      <c r="F86" s="102">
        <v>5525743</v>
      </c>
      <c r="G86" s="102">
        <v>1442020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91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45657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36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41" t="s">
        <v>90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159705</v>
      </c>
      <c r="C7" s="50">
        <f>+IFERROR(VLOOKUP($A7&amp;$C$3,BaseCM_GEN!$A$3:$I$865,5,0),"N.A.")</f>
        <v>29683</v>
      </c>
      <c r="D7" s="50">
        <f>+IFERROR(VLOOKUP($A7&amp;$C$3,BaseCM_GEN!$A$3:$I$865,6,0),"N.A.")</f>
        <v>130022</v>
      </c>
      <c r="E7" s="51">
        <f>+IFERROR(VLOOKUP($A7&amp;$C$3,BaseCM_GEN!$A$3:$I$865,7,0),"N.A.")</f>
        <v>20066</v>
      </c>
    </row>
    <row r="8" spans="1:16" ht="24.75" customHeight="1" x14ac:dyDescent="0.2">
      <c r="A8" s="14" t="s">
        <v>94</v>
      </c>
      <c r="B8" s="49">
        <f>+IFERROR(VLOOKUP($A8&amp;$C$3,BaseCM_GEN!$A$3:$I$865,4,0),"N.A.")</f>
        <v>254632</v>
      </c>
      <c r="C8" s="52">
        <f>+IFERROR(VLOOKUP($A8&amp;$C$3,BaseCM_GEN!$A$3:$I$865,5,0),"N.A.")</f>
        <v>60817</v>
      </c>
      <c r="D8" s="52">
        <f>+IFERROR(VLOOKUP($A8&amp;$C$3,BaseCM_GEN!$A$3:$I$865,6,0),"N.A.")</f>
        <v>193815</v>
      </c>
      <c r="E8" s="51">
        <f>+IFERROR(VLOOKUP($A8&amp;$C$3,BaseCM_GEN!$A$3:$I$865,7,0),"N.A.")</f>
        <v>66546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459575</v>
      </c>
      <c r="C9" s="52">
        <f>+IFERROR(VLOOKUP($A9&amp;$C$3,BaseCM_GEN!$A$3:$I$865,5,0),"N.A.")</f>
        <v>60817</v>
      </c>
      <c r="D9" s="52">
        <f>+IFERROR(VLOOKUP($A9&amp;$C$3,BaseCM_GEN!$A$3:$I$865,6,0),"N.A.")</f>
        <v>398758</v>
      </c>
      <c r="E9" s="51">
        <f>+IFERROR(VLOOKUP($A9&amp;$C$3,BaseCM_GEN!$A$3:$I$865,7,0),"N.A.")</f>
        <v>76857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128416</v>
      </c>
      <c r="C10" s="52">
        <f>+IFERROR(VLOOKUP($A10&amp;$C$3,BaseCM_GEN!$A$3:$I$865,5,0),"N.A.")</f>
        <v>29683</v>
      </c>
      <c r="D10" s="52">
        <f>+IFERROR(VLOOKUP($A10&amp;$C$3,BaseCM_GEN!$A$3:$I$865,6,0),"N.A.")</f>
        <v>98733</v>
      </c>
      <c r="E10" s="51">
        <f>+IFERROR(VLOOKUP($A10&amp;$C$3,BaseCM_GEN!$A$3:$I$865,7,0),"N.A.")</f>
        <v>45259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35037</v>
      </c>
      <c r="C11" s="52">
        <f>+IFERROR(VLOOKUP($A11&amp;$C$3,BaseCM_GEN!$A$3:$I$865,5,0),"N.A.")</f>
        <v>24990</v>
      </c>
      <c r="D11" s="52">
        <f>+IFERROR(VLOOKUP($A11&amp;$C$3,BaseCM_GEN!$A$3:$I$865,6,0),"N.A.")</f>
        <v>10047</v>
      </c>
      <c r="E11" s="51">
        <f>+IFERROR(VLOOKUP($A11&amp;$C$3,BaseCM_GEN!$A$3:$I$865,7,0),"N.A.")</f>
        <v>10219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1106425</v>
      </c>
      <c r="C12" s="52">
        <f>+IFERROR(VLOOKUP($A12&amp;$C$3,BaseCM_GEN!$A$3:$I$865,5,0),"N.A.")</f>
        <v>60817</v>
      </c>
      <c r="D12" s="52">
        <f>+IFERROR(VLOOKUP($A12&amp;$C$3,BaseCM_GEN!$A$3:$I$865,6,0),"N.A.")</f>
        <v>1045608</v>
      </c>
      <c r="E12" s="51">
        <f>+IFERROR(VLOOKUP($A12&amp;$C$3,BaseCM_GEN!$A$3:$I$865,7,0),"N.A.")</f>
        <v>200531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499056</v>
      </c>
      <c r="C13" s="52">
        <f>+IFERROR(VLOOKUP($A13&amp;$C$3,BaseCM_GEN!$A$3:$I$865,5,0),"N.A.")</f>
        <v>60817</v>
      </c>
      <c r="D13" s="52">
        <f>+IFERROR(VLOOKUP($A13&amp;$C$3,BaseCM_GEN!$A$3:$I$865,6,0),"N.A.")</f>
        <v>438239</v>
      </c>
      <c r="E13" s="51">
        <f>+IFERROR(VLOOKUP($A13&amp;$C$3,BaseCM_GEN!$A$3:$I$865,7,0),"N.A.")</f>
        <v>62840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201320</v>
      </c>
      <c r="C14" s="52">
        <f>+IFERROR(VLOOKUP($A14&amp;$C$3,BaseCM_GEN!$A$3:$I$865,5,0),"N.A.")</f>
        <v>60817</v>
      </c>
      <c r="D14" s="52">
        <f>+IFERROR(VLOOKUP($A14&amp;$C$3,BaseCM_GEN!$A$3:$I$865,6,0),"N.A.")</f>
        <v>140503</v>
      </c>
      <c r="E14" s="51">
        <f>+IFERROR(VLOOKUP($A14&amp;$C$3,BaseCM_GEN!$A$3:$I$865,7,0),"N.A.")</f>
        <v>76533</v>
      </c>
    </row>
    <row r="15" spans="1:16" ht="24.75" customHeight="1" x14ac:dyDescent="0.2">
      <c r="A15" s="14" t="s">
        <v>95</v>
      </c>
      <c r="B15" s="49">
        <f>+IFERROR(VLOOKUP($A15&amp;$C$3,BaseCM_GEN!$A$3:$I$865,4,0),"N.A.")</f>
        <v>90152</v>
      </c>
      <c r="C15" s="52">
        <f>+IFERROR(VLOOKUP($A15&amp;$C$3,BaseCM_GEN!$A$3:$I$865,5,0),"N.A.")</f>
        <v>19954</v>
      </c>
      <c r="D15" s="52">
        <f>+IFERROR(VLOOKUP($A15&amp;$C$3,BaseCM_GEN!$A$3:$I$865,6,0),"N.A.")</f>
        <v>70198</v>
      </c>
      <c r="E15" s="51">
        <f>+IFERROR(VLOOKUP($A15&amp;$C$3,BaseCM_GEN!$A$3:$I$865,7,0),"N.A.")</f>
        <v>5180</v>
      </c>
    </row>
    <row r="16" spans="1:16" ht="24.75" customHeight="1" x14ac:dyDescent="0.2">
      <c r="A16" s="14" t="s">
        <v>115</v>
      </c>
      <c r="B16" s="49">
        <f>+IFERROR(VLOOKUP($A16&amp;$C$3,BaseCM_GEN!$A$3:$I$865,4,0),"N.A.")</f>
        <v>22347</v>
      </c>
      <c r="C16" s="52">
        <f>+IFERROR(VLOOKUP($A16&amp;$C$3,BaseCM_GEN!$A$3:$I$865,5,0),"N.A.")</f>
        <v>20785</v>
      </c>
      <c r="D16" s="52">
        <f>+IFERROR(VLOOKUP($A16&amp;$C$3,BaseCM_GEN!$A$3:$I$865,6,0),"N.A.")</f>
        <v>1562</v>
      </c>
      <c r="E16" s="51">
        <f>+IFERROR(VLOOKUP($A16&amp;$C$3,BaseCM_GEN!$A$3:$I$865,7,0),"N.A.")</f>
        <v>0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109838</v>
      </c>
      <c r="C17" s="52">
        <f>+IFERROR(VLOOKUP($A17&amp;$C$3,BaseCM_GEN!$A$3:$I$865,5,0),"N.A.")</f>
        <v>27473</v>
      </c>
      <c r="D17" s="52">
        <f>+IFERROR(VLOOKUP($A17&amp;$C$3,BaseCM_GEN!$A$3:$I$865,6,0),"N.A.")</f>
        <v>82365</v>
      </c>
      <c r="E17" s="51">
        <f>+IFERROR(VLOOKUP($A17&amp;$C$3,BaseCM_GEN!$A$3:$I$865,7,0),"N.A.")</f>
        <v>27500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77895</v>
      </c>
      <c r="C18" s="52">
        <f>+IFERROR(VLOOKUP($A18&amp;$C$3,BaseCM_GEN!$A$3:$I$865,5,0),"N.A.")</f>
        <v>35523</v>
      </c>
      <c r="D18" s="52">
        <f>+IFERROR(VLOOKUP($A18&amp;$C$3,BaseCM_GEN!$A$3:$I$865,6,0),"N.A.")</f>
        <v>42372</v>
      </c>
      <c r="E18" s="51">
        <f>+IFERROR(VLOOKUP($A18&amp;$C$3,BaseCM_GEN!$A$3:$I$865,7,0),"N.A.")</f>
        <v>1220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297698</v>
      </c>
      <c r="C19" s="52">
        <f>+IFERROR(VLOOKUP($A19&amp;$C$3,BaseCM_GEN!$A$3:$I$865,5,0),"N.A.")</f>
        <v>32741</v>
      </c>
      <c r="D19" s="52">
        <f>+IFERROR(VLOOKUP($A19&amp;$C$3,BaseCM_GEN!$A$3:$I$865,6,0),"N.A.")</f>
        <v>264957</v>
      </c>
      <c r="E19" s="51">
        <f>+IFERROR(VLOOKUP($A19&amp;$C$3,BaseCM_GEN!$A$3:$I$865,7,0),"N.A.")</f>
        <v>133399</v>
      </c>
    </row>
    <row r="20" spans="1:5" ht="24.75" customHeight="1" x14ac:dyDescent="0.2">
      <c r="A20" s="14" t="s">
        <v>99</v>
      </c>
      <c r="B20" s="49">
        <f>+IFERROR(VLOOKUP($A20&amp;$C$3,BaseCM_GEN!$A$3:$I$865,4,0),"N.A.")</f>
        <v>105405</v>
      </c>
      <c r="C20" s="52">
        <f>+IFERROR(VLOOKUP($A20&amp;$C$3,BaseCM_GEN!$A$3:$I$865,5,0),"N.A.")</f>
        <v>32465</v>
      </c>
      <c r="D20" s="52">
        <f>+IFERROR(VLOOKUP($A20&amp;$C$3,BaseCM_GEN!$A$3:$I$865,6,0),"N.A.")</f>
        <v>72940</v>
      </c>
      <c r="E20" s="51">
        <f>+IFERROR(VLOOKUP($A20&amp;$C$3,BaseCM_GEN!$A$3:$I$865,7,0),"N.A.")</f>
        <v>800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41897</v>
      </c>
      <c r="C21" s="52">
        <f>+IFERROR(VLOOKUP($A21&amp;$C$3,BaseCM_GEN!$A$3:$I$865,5,0),"N.A.")</f>
        <v>19954</v>
      </c>
      <c r="D21" s="52">
        <f>+IFERROR(VLOOKUP($A21&amp;$C$3,BaseCM_GEN!$A$3:$I$865,6,0),"N.A.")</f>
        <v>21943</v>
      </c>
      <c r="E21" s="51">
        <f>+IFERROR(VLOOKUP($A21&amp;$C$3,BaseCM_GEN!$A$3:$I$865,7,0),"N.A.")</f>
        <v>3162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375468</v>
      </c>
      <c r="C22" s="52">
        <f>+IFERROR(VLOOKUP($A22&amp;$C$3,BaseCM_GEN!$A$3:$I$865,5,0),"N.A.")</f>
        <v>38305</v>
      </c>
      <c r="D22" s="52">
        <f>+IFERROR(VLOOKUP($A22&amp;$C$3,BaseCM_GEN!$A$3:$I$865,6,0),"N.A.")</f>
        <v>337163</v>
      </c>
      <c r="E22" s="51">
        <f>+IFERROR(VLOOKUP($A22&amp;$C$3,BaseCM_GEN!$A$3:$I$865,7,0),"N.A.")</f>
        <v>92392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382281</v>
      </c>
      <c r="C23" s="52">
        <f>+IFERROR(VLOOKUP($A23&amp;$C$3,BaseCM_GEN!$A$3:$I$865,5,0),"N.A.")</f>
        <v>60817</v>
      </c>
      <c r="D23" s="52">
        <f>+IFERROR(VLOOKUP($A23&amp;$C$3,BaseCM_GEN!$A$3:$I$865,6,0),"N.A.")</f>
        <v>321464</v>
      </c>
      <c r="E23" s="51">
        <f>+IFERROR(VLOOKUP($A23&amp;$C$3,BaseCM_GEN!$A$3:$I$865,7,0),"N.A.")</f>
        <v>110977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155171</v>
      </c>
      <c r="C24" s="52">
        <f>+IFERROR(VLOOKUP($A24&amp;$C$3,BaseCM_GEN!$A$3:$I$865,5,0),"N.A.")</f>
        <v>39412</v>
      </c>
      <c r="D24" s="52">
        <f>+IFERROR(VLOOKUP($A24&amp;$C$3,BaseCM_GEN!$A$3:$I$865,6,0),"N.A.")</f>
        <v>115759</v>
      </c>
      <c r="E24" s="51">
        <f>+IFERROR(VLOOKUP($A24&amp;$C$3,BaseCM_GEN!$A$3:$I$865,7,0),"N.A.")</f>
        <v>81086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79962</v>
      </c>
      <c r="C25" s="52">
        <f>+IFERROR(VLOOKUP($A25&amp;$C$3,BaseCM_GEN!$A$3:$I$865,5,0),"N.A.")</f>
        <v>19954</v>
      </c>
      <c r="D25" s="52">
        <f>+IFERROR(VLOOKUP($A25&amp;$C$3,BaseCM_GEN!$A$3:$I$865,6,0),"N.A.")</f>
        <v>60008</v>
      </c>
      <c r="E25" s="51">
        <f>+IFERROR(VLOOKUP($A25&amp;$C$3,BaseCM_GEN!$A$3:$I$865,7,0),"N.A.")</f>
        <v>12638</v>
      </c>
    </row>
    <row r="26" spans="1:5" ht="24.75" customHeight="1" x14ac:dyDescent="0.2">
      <c r="A26" s="14" t="s">
        <v>16</v>
      </c>
      <c r="B26" s="49">
        <f>+IFERROR(VLOOKUP($A26&amp;$C$3,BaseCM_GEN!$A$3:$I$865,4,0),"N.A.")</f>
        <v>467864</v>
      </c>
      <c r="C26" s="52">
        <f>+IFERROR(VLOOKUP($A26&amp;$C$3,BaseCM_GEN!$A$3:$I$865,5,0),"N.A.")</f>
        <v>35523</v>
      </c>
      <c r="D26" s="52">
        <f>+IFERROR(VLOOKUP($A26&amp;$C$3,BaseCM_GEN!$A$3:$I$865,6,0),"N.A.")</f>
        <v>432341</v>
      </c>
      <c r="E26" s="51">
        <f>+IFERROR(VLOOKUP($A26&amp;$C$3,BaseCM_GEN!$A$3:$I$865,7,0),"N.A.")</f>
        <v>149878</v>
      </c>
    </row>
    <row r="27" spans="1:5" ht="24.75" customHeight="1" x14ac:dyDescent="0.2">
      <c r="A27" s="14" t="s">
        <v>97</v>
      </c>
      <c r="B27" s="49">
        <f>+IFERROR(VLOOKUP($A27&amp;$C$3,BaseCM_GEN!$A$3:$I$865,4,0),"N.A.")</f>
        <v>256915</v>
      </c>
      <c r="C27" s="52">
        <f>+IFERROR(VLOOKUP($A27&amp;$C$3,BaseCM_GEN!$A$3:$I$865,5,0),"N.A.")</f>
        <v>60817</v>
      </c>
      <c r="D27" s="52">
        <f>+IFERROR(VLOOKUP($A27&amp;$C$3,BaseCM_GEN!$A$3:$I$865,6,0),"N.A.")</f>
        <v>196098</v>
      </c>
      <c r="E27" s="51">
        <f>+IFERROR(VLOOKUP($A27&amp;$C$3,BaseCM_GEN!$A$3:$I$865,7,0),"N.A.")</f>
        <v>35835</v>
      </c>
    </row>
    <row r="28" spans="1:5" ht="24.75" customHeight="1" x14ac:dyDescent="0.2">
      <c r="A28" s="14" t="s">
        <v>17</v>
      </c>
      <c r="B28" s="49">
        <f>+IFERROR(VLOOKUP($A28&amp;$C$3,BaseCM_GEN!$A$3:$I$865,4,0),"N.A.")</f>
        <v>29545</v>
      </c>
      <c r="C28" s="52">
        <f>+IFERROR(VLOOKUP($A28&amp;$C$3,BaseCM_GEN!$A$3:$I$865,5,0),"N.A.")</f>
        <v>23844</v>
      </c>
      <c r="D28" s="52">
        <f>+IFERROR(VLOOKUP($A28&amp;$C$3,BaseCM_GEN!$A$3:$I$865,6,0),"N.A.")</f>
        <v>5701</v>
      </c>
      <c r="E28" s="51">
        <f>+IFERROR(VLOOKUP($A28&amp;$C$3,BaseCM_GEN!$A$3:$I$865,7,0),"N.A.")</f>
        <v>5634</v>
      </c>
    </row>
    <row r="29" spans="1:5" ht="24.75" customHeight="1" x14ac:dyDescent="0.2">
      <c r="A29" s="14" t="s">
        <v>18</v>
      </c>
      <c r="B29" s="49">
        <f>+IFERROR(VLOOKUP($A29&amp;$C$3,BaseCM_GEN!$A$3:$I$865,4,0),"N.A.")</f>
        <v>262275</v>
      </c>
      <c r="C29" s="52">
        <f>+IFERROR(VLOOKUP($A29&amp;$C$3,BaseCM_GEN!$A$3:$I$865,5,0),"N.A.")</f>
        <v>35523</v>
      </c>
      <c r="D29" s="52">
        <f>+IFERROR(VLOOKUP($A29&amp;$C$3,BaseCM_GEN!$A$3:$I$865,6,0),"N.A.")</f>
        <v>226752</v>
      </c>
      <c r="E29" s="51">
        <f>+IFERROR(VLOOKUP($A29&amp;$C$3,BaseCM_GEN!$A$3:$I$865,7,0),"N.A.")</f>
        <v>79094</v>
      </c>
    </row>
    <row r="30" spans="1:5" ht="24.75" customHeight="1" x14ac:dyDescent="0.2">
      <c r="A30" s="14" t="s">
        <v>19</v>
      </c>
      <c r="B30" s="49">
        <f>+IFERROR(VLOOKUP($A30&amp;$C$3,BaseCM_GEN!$A$3:$I$865,4,0),"N.A.")</f>
        <v>40549</v>
      </c>
      <c r="C30" s="52">
        <f>+IFERROR(VLOOKUP($A30&amp;$C$3,BaseCM_GEN!$A$3:$I$865,5,0),"N.A.")</f>
        <v>23843</v>
      </c>
      <c r="D30" s="52">
        <f>+IFERROR(VLOOKUP($A30&amp;$C$3,BaseCM_GEN!$A$3:$I$865,6,0),"N.A.")</f>
        <v>16706</v>
      </c>
      <c r="E30" s="51">
        <f>+IFERROR(VLOOKUP($A30&amp;$C$3,BaseCM_GEN!$A$3:$I$865,7,0),"N.A.")</f>
        <v>5316</v>
      </c>
    </row>
    <row r="31" spans="1:5" ht="24.75" customHeight="1" x14ac:dyDescent="0.2">
      <c r="A31" s="14" t="s">
        <v>20</v>
      </c>
      <c r="B31" s="49">
        <f>+IFERROR(VLOOKUP($A31&amp;$C$3,BaseCM_GEN!$A$3:$I$865,4,0),"N.A.")</f>
        <v>726391</v>
      </c>
      <c r="C31" s="52">
        <f>+IFERROR(VLOOKUP($A31&amp;$C$3,BaseCM_GEN!$A$3:$I$865,5,0),"N.A.")</f>
        <v>60817</v>
      </c>
      <c r="D31" s="52">
        <f>+IFERROR(VLOOKUP($A31&amp;$C$3,BaseCM_GEN!$A$3:$I$865,6,0),"N.A.")</f>
        <v>665574</v>
      </c>
      <c r="E31" s="51">
        <f>+IFERROR(VLOOKUP($A31&amp;$C$3,BaseCM_GEN!$A$3:$I$865,7,0),"N.A.")</f>
        <v>135443</v>
      </c>
    </row>
    <row r="32" spans="1:5" ht="24.75" customHeight="1" thickBot="1" x14ac:dyDescent="0.25">
      <c r="A32" s="15" t="s">
        <v>21</v>
      </c>
      <c r="B32" s="53">
        <f>+IFERROR(VLOOKUP($A32&amp;$C$3,BaseCM_GEN!$A$3:$I$865,4,0),"N.A.")</f>
        <v>182188</v>
      </c>
      <c r="C32" s="54">
        <f>+IFERROR(VLOOKUP($A32&amp;$C$3,BaseCM_GEN!$A$3:$I$865,5,0),"N.A.")</f>
        <v>60817</v>
      </c>
      <c r="D32" s="54">
        <f>+IFERROR(VLOOKUP($A32&amp;$C$3,BaseCM_GEN!$A$3:$I$865,6,0),"N.A.")</f>
        <v>121371</v>
      </c>
      <c r="E32" s="51">
        <f>+IFERROR(VLOOKUP($A32&amp;$C$3,BaseCM_GEN!$A$3:$I$865,7,0),"N.A.")</f>
        <v>3617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toBMLx5naflc4feTc63HZO9hPFqlhFRWEtWAP6lzjJKkO4BSN9mlU4jaKF2Ka8if5JSv0gqFdmek0XgPObCegg==" saltValue="OSzlrhgmGVqw6NlAup+V5w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>
      <selection activeCell="B63" sqref="B63"/>
    </sheetView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 t="shared" ref="A3:A36" si="0">+B3&amp;C3</f>
        <v>ALFA VIDA45596</v>
      </c>
      <c r="B3" s="100" t="s">
        <v>22</v>
      </c>
      <c r="C3" s="101">
        <v>45596</v>
      </c>
      <c r="D3" s="102">
        <v>1870370</v>
      </c>
      <c r="E3" s="103">
        <v>36328</v>
      </c>
      <c r="F3" s="102">
        <v>1834042</v>
      </c>
      <c r="G3" s="102">
        <v>307011</v>
      </c>
    </row>
    <row r="4" spans="1:7" x14ac:dyDescent="0.25">
      <c r="A4" t="str">
        <f t="shared" si="0"/>
        <v>ALFA VIDA45626</v>
      </c>
      <c r="B4" s="100" t="s">
        <v>22</v>
      </c>
      <c r="C4" s="101">
        <v>45626</v>
      </c>
      <c r="D4" s="102">
        <v>1870362</v>
      </c>
      <c r="E4" s="103">
        <v>36328</v>
      </c>
      <c r="F4" s="102">
        <v>1834034</v>
      </c>
      <c r="G4" s="102">
        <v>324232</v>
      </c>
    </row>
    <row r="5" spans="1:7" x14ac:dyDescent="0.25">
      <c r="A5" t="str">
        <f t="shared" si="0"/>
        <v>ALFA VIDA45657</v>
      </c>
      <c r="B5" s="100" t="s">
        <v>22</v>
      </c>
      <c r="C5" s="101">
        <v>45657</v>
      </c>
      <c r="D5" s="102">
        <v>1870354</v>
      </c>
      <c r="E5" s="103">
        <v>36328</v>
      </c>
      <c r="F5" s="102">
        <v>1834026</v>
      </c>
      <c r="G5" s="102">
        <v>391539</v>
      </c>
    </row>
    <row r="6" spans="1:7" x14ac:dyDescent="0.25">
      <c r="A6" t="str">
        <f t="shared" si="0"/>
        <v>ALLIANZ VIDA45596</v>
      </c>
      <c r="B6" s="100" t="s">
        <v>96</v>
      </c>
      <c r="C6" s="101">
        <v>45596</v>
      </c>
      <c r="D6" s="102">
        <v>270606</v>
      </c>
      <c r="E6" s="103">
        <v>41320</v>
      </c>
      <c r="F6" s="102">
        <v>229286</v>
      </c>
      <c r="G6" s="102">
        <v>35128</v>
      </c>
    </row>
    <row r="7" spans="1:7" x14ac:dyDescent="0.25">
      <c r="A7" t="str">
        <f t="shared" si="0"/>
        <v>ALLIANZ VIDA45626</v>
      </c>
      <c r="B7" s="100" t="s">
        <v>96</v>
      </c>
      <c r="C7" s="101">
        <v>45626</v>
      </c>
      <c r="D7" s="102">
        <v>270606</v>
      </c>
      <c r="E7" s="103">
        <v>41320</v>
      </c>
      <c r="F7" s="102">
        <v>229286</v>
      </c>
      <c r="G7" s="102">
        <v>40975</v>
      </c>
    </row>
    <row r="8" spans="1:7" x14ac:dyDescent="0.25">
      <c r="A8" t="str">
        <f t="shared" si="0"/>
        <v>ALLIANZ VIDA45657</v>
      </c>
      <c r="B8" s="100" t="s">
        <v>96</v>
      </c>
      <c r="C8" s="101">
        <v>45657</v>
      </c>
      <c r="D8" s="102">
        <v>248406</v>
      </c>
      <c r="E8" s="103">
        <v>41320</v>
      </c>
      <c r="F8" s="102">
        <v>207086</v>
      </c>
      <c r="G8" s="102">
        <v>35623</v>
      </c>
    </row>
    <row r="9" spans="1:7" x14ac:dyDescent="0.25">
      <c r="A9" t="str">
        <f t="shared" si="0"/>
        <v>ANDINA45596</v>
      </c>
      <c r="B9" s="100" t="s">
        <v>117</v>
      </c>
      <c r="C9" s="101">
        <v>45596</v>
      </c>
      <c r="D9" s="102">
        <v>0</v>
      </c>
      <c r="E9" s="103">
        <v>0</v>
      </c>
      <c r="F9" s="102">
        <v>0</v>
      </c>
      <c r="G9" s="102">
        <v>0</v>
      </c>
    </row>
    <row r="10" spans="1:7" x14ac:dyDescent="0.25">
      <c r="A10" t="str">
        <f t="shared" si="0"/>
        <v>ANDINA45626</v>
      </c>
      <c r="B10" s="100" t="s">
        <v>117</v>
      </c>
      <c r="C10" s="101">
        <v>45626</v>
      </c>
      <c r="D10" s="102">
        <v>0</v>
      </c>
      <c r="E10" s="103">
        <v>0</v>
      </c>
      <c r="F10" s="102">
        <v>0</v>
      </c>
      <c r="G10" s="102">
        <v>0</v>
      </c>
    </row>
    <row r="11" spans="1:7" x14ac:dyDescent="0.25">
      <c r="A11" t="str">
        <f t="shared" si="0"/>
        <v>ANDINA45657</v>
      </c>
      <c r="B11" s="100" t="s">
        <v>117</v>
      </c>
      <c r="C11" s="101">
        <v>45657</v>
      </c>
      <c r="D11" s="102">
        <v>32000</v>
      </c>
      <c r="E11" s="103">
        <v>21867</v>
      </c>
      <c r="F11" s="102">
        <v>10133</v>
      </c>
      <c r="G11" s="102">
        <v>82</v>
      </c>
    </row>
    <row r="12" spans="1:7" x14ac:dyDescent="0.25">
      <c r="A12" t="str">
        <f t="shared" si="0"/>
        <v>ASULADO45596</v>
      </c>
      <c r="B12" s="100" t="s">
        <v>114</v>
      </c>
      <c r="C12" s="101">
        <v>45596</v>
      </c>
      <c r="D12" s="102">
        <v>894077</v>
      </c>
      <c r="E12" s="103">
        <v>24649</v>
      </c>
      <c r="F12" s="102">
        <v>869428</v>
      </c>
      <c r="G12" s="102">
        <v>161665</v>
      </c>
    </row>
    <row r="13" spans="1:7" x14ac:dyDescent="0.25">
      <c r="A13" t="str">
        <f t="shared" si="0"/>
        <v>ASULADO45626</v>
      </c>
      <c r="B13" s="100" t="s">
        <v>114</v>
      </c>
      <c r="C13" s="101">
        <v>45626</v>
      </c>
      <c r="D13" s="102">
        <v>996076</v>
      </c>
      <c r="E13" s="103">
        <v>24649</v>
      </c>
      <c r="F13" s="102">
        <v>971427</v>
      </c>
      <c r="G13" s="102">
        <v>174469</v>
      </c>
    </row>
    <row r="14" spans="1:7" x14ac:dyDescent="0.25">
      <c r="A14" t="str">
        <f t="shared" si="0"/>
        <v>ASULADO45657</v>
      </c>
      <c r="B14" s="100" t="s">
        <v>114</v>
      </c>
      <c r="C14" s="101">
        <v>45657</v>
      </c>
      <c r="D14" s="102">
        <v>996076</v>
      </c>
      <c r="E14" s="103">
        <v>24649</v>
      </c>
      <c r="F14" s="102">
        <v>971427</v>
      </c>
      <c r="G14" s="102">
        <v>103785</v>
      </c>
    </row>
    <row r="15" spans="1:7" x14ac:dyDescent="0.25">
      <c r="A15" t="str">
        <f t="shared" si="0"/>
        <v>AURORA VIDA45596</v>
      </c>
      <c r="B15" s="100" t="s">
        <v>23</v>
      </c>
      <c r="C15" s="101">
        <v>45596</v>
      </c>
      <c r="D15" s="102">
        <v>29887</v>
      </c>
      <c r="E15" s="103">
        <v>29678</v>
      </c>
      <c r="F15" s="102">
        <v>209</v>
      </c>
      <c r="G15" s="102">
        <v>282</v>
      </c>
    </row>
    <row r="16" spans="1:7" x14ac:dyDescent="0.25">
      <c r="A16" t="str">
        <f t="shared" si="0"/>
        <v>AURORA VIDA45626</v>
      </c>
      <c r="B16" s="100" t="s">
        <v>23</v>
      </c>
      <c r="C16" s="101">
        <v>45626</v>
      </c>
      <c r="D16" s="102">
        <v>29887</v>
      </c>
      <c r="E16" s="103">
        <v>29678</v>
      </c>
      <c r="F16" s="102">
        <v>209</v>
      </c>
      <c r="G16" s="102">
        <v>289</v>
      </c>
    </row>
    <row r="17" spans="1:7" x14ac:dyDescent="0.25">
      <c r="A17" t="str">
        <f t="shared" si="0"/>
        <v>AURORA VIDA45657</v>
      </c>
      <c r="B17" s="100" t="s">
        <v>23</v>
      </c>
      <c r="C17" s="101">
        <v>45657</v>
      </c>
      <c r="D17" s="102">
        <v>29887</v>
      </c>
      <c r="E17" s="103">
        <v>29678</v>
      </c>
      <c r="F17" s="102">
        <v>209</v>
      </c>
      <c r="G17" s="102">
        <v>241</v>
      </c>
    </row>
    <row r="18" spans="1:7" x14ac:dyDescent="0.25">
      <c r="A18" t="str">
        <f t="shared" si="0"/>
        <v>AXA COLPATRIA VIDA45596</v>
      </c>
      <c r="B18" s="100" t="s">
        <v>24</v>
      </c>
      <c r="C18" s="101">
        <v>45596</v>
      </c>
      <c r="D18" s="102">
        <v>718478</v>
      </c>
      <c r="E18" s="103">
        <v>44046</v>
      </c>
      <c r="F18" s="102">
        <v>674432</v>
      </c>
      <c r="G18" s="102">
        <v>267429</v>
      </c>
    </row>
    <row r="19" spans="1:7" x14ac:dyDescent="0.25">
      <c r="A19" t="str">
        <f t="shared" si="0"/>
        <v>AXA COLPATRIA VIDA45626</v>
      </c>
      <c r="B19" s="100" t="s">
        <v>24</v>
      </c>
      <c r="C19" s="101">
        <v>45626</v>
      </c>
      <c r="D19" s="102">
        <v>717478</v>
      </c>
      <c r="E19" s="103">
        <v>44046</v>
      </c>
      <c r="F19" s="102">
        <v>673432</v>
      </c>
      <c r="G19" s="102">
        <v>280181</v>
      </c>
    </row>
    <row r="20" spans="1:7" x14ac:dyDescent="0.25">
      <c r="A20" t="str">
        <f t="shared" si="0"/>
        <v>AXA COLPATRIA VIDA45657</v>
      </c>
      <c r="B20" s="100" t="s">
        <v>24</v>
      </c>
      <c r="C20" s="101">
        <v>45657</v>
      </c>
      <c r="D20" s="102">
        <v>716732</v>
      </c>
      <c r="E20" s="103">
        <v>44046</v>
      </c>
      <c r="F20" s="102">
        <v>672686</v>
      </c>
      <c r="G20" s="102">
        <v>295280</v>
      </c>
    </row>
    <row r="21" spans="1:7" x14ac:dyDescent="0.25">
      <c r="A21" t="str">
        <f t="shared" si="0"/>
        <v>BBVA SEGUROS VIDA45596</v>
      </c>
      <c r="B21" s="100" t="s">
        <v>25</v>
      </c>
      <c r="C21" s="101">
        <v>45596</v>
      </c>
      <c r="D21" s="102">
        <v>591016</v>
      </c>
      <c r="E21" s="103">
        <v>36884</v>
      </c>
      <c r="F21" s="102">
        <v>554132</v>
      </c>
      <c r="G21" s="102">
        <v>215533</v>
      </c>
    </row>
    <row r="22" spans="1:7" x14ac:dyDescent="0.25">
      <c r="A22" t="str">
        <f t="shared" si="0"/>
        <v>BBVA SEGUROS VIDA45626</v>
      </c>
      <c r="B22" s="100" t="s">
        <v>25</v>
      </c>
      <c r="C22" s="101">
        <v>45626</v>
      </c>
      <c r="D22" s="102">
        <v>591016</v>
      </c>
      <c r="E22" s="103">
        <v>36884</v>
      </c>
      <c r="F22" s="102">
        <v>554132</v>
      </c>
      <c r="G22" s="102">
        <v>221538</v>
      </c>
    </row>
    <row r="23" spans="1:7" x14ac:dyDescent="0.25">
      <c r="A23" t="str">
        <f t="shared" si="0"/>
        <v>BBVA SEGUROS VIDA45657</v>
      </c>
      <c r="B23" s="100" t="s">
        <v>25</v>
      </c>
      <c r="C23" s="101">
        <v>45657</v>
      </c>
      <c r="D23" s="102">
        <v>591016</v>
      </c>
      <c r="E23" s="103">
        <v>36884</v>
      </c>
      <c r="F23" s="102">
        <v>554132</v>
      </c>
      <c r="G23" s="102">
        <v>228966</v>
      </c>
    </row>
    <row r="24" spans="1:7" x14ac:dyDescent="0.25">
      <c r="A24" t="str">
        <f t="shared" si="0"/>
        <v>BMI COLOMBIA45596</v>
      </c>
      <c r="B24" s="100" t="s">
        <v>100</v>
      </c>
      <c r="C24" s="101">
        <v>45596</v>
      </c>
      <c r="D24" s="102">
        <v>24501</v>
      </c>
      <c r="E24" s="103">
        <v>22460</v>
      </c>
      <c r="F24" s="102">
        <v>2041</v>
      </c>
      <c r="G24" s="102">
        <v>0</v>
      </c>
    </row>
    <row r="25" spans="1:7" x14ac:dyDescent="0.25">
      <c r="A25" t="str">
        <f t="shared" si="0"/>
        <v>BMI COLOMBIA45626</v>
      </c>
      <c r="B25" s="100" t="s">
        <v>100</v>
      </c>
      <c r="C25" s="101">
        <v>45626</v>
      </c>
      <c r="D25" s="102">
        <v>25182</v>
      </c>
      <c r="E25" s="103">
        <v>22460</v>
      </c>
      <c r="F25" s="102">
        <v>2722</v>
      </c>
      <c r="G25" s="102">
        <v>0</v>
      </c>
    </row>
    <row r="26" spans="1:7" x14ac:dyDescent="0.25">
      <c r="A26" t="str">
        <f t="shared" si="0"/>
        <v>BMI COLOMBIA45657</v>
      </c>
      <c r="B26" s="100" t="s">
        <v>100</v>
      </c>
      <c r="C26" s="101">
        <v>45657</v>
      </c>
      <c r="D26" s="102">
        <v>27381</v>
      </c>
      <c r="E26" s="103">
        <v>22460</v>
      </c>
      <c r="F26" s="102">
        <v>4921</v>
      </c>
      <c r="G26" s="102">
        <v>228</v>
      </c>
    </row>
    <row r="27" spans="1:7" x14ac:dyDescent="0.25">
      <c r="A27" t="str">
        <f t="shared" si="0"/>
        <v>BOLIVAR VIDA45596</v>
      </c>
      <c r="B27" s="100" t="s">
        <v>26</v>
      </c>
      <c r="C27" s="101">
        <v>45596</v>
      </c>
      <c r="D27" s="102">
        <v>2717941</v>
      </c>
      <c r="E27" s="103">
        <v>41320</v>
      </c>
      <c r="F27" s="102">
        <v>2676621</v>
      </c>
      <c r="G27" s="102">
        <v>415866</v>
      </c>
    </row>
    <row r="28" spans="1:7" x14ac:dyDescent="0.25">
      <c r="A28" t="str">
        <f t="shared" si="0"/>
        <v>BOLIVAR VIDA45626</v>
      </c>
      <c r="B28" s="100" t="s">
        <v>26</v>
      </c>
      <c r="C28" s="101">
        <v>45626</v>
      </c>
      <c r="D28" s="102">
        <v>2717183</v>
      </c>
      <c r="E28" s="103">
        <v>41320</v>
      </c>
      <c r="F28" s="102">
        <v>2675863</v>
      </c>
      <c r="G28" s="102">
        <v>476812</v>
      </c>
    </row>
    <row r="29" spans="1:7" x14ac:dyDescent="0.25">
      <c r="A29" t="str">
        <f t="shared" si="0"/>
        <v>BOLIVAR VIDA45657</v>
      </c>
      <c r="B29" s="100" t="s">
        <v>26</v>
      </c>
      <c r="C29" s="101">
        <v>45657</v>
      </c>
      <c r="D29" s="102">
        <v>2721224</v>
      </c>
      <c r="E29" s="103">
        <v>41320</v>
      </c>
      <c r="F29" s="102">
        <v>2679904</v>
      </c>
      <c r="G29" s="102">
        <v>499210</v>
      </c>
    </row>
    <row r="30" spans="1:7" x14ac:dyDescent="0.25">
      <c r="A30" t="str">
        <f t="shared" si="0"/>
        <v>COLMENA ARL45596</v>
      </c>
      <c r="B30" s="100" t="s">
        <v>111</v>
      </c>
      <c r="C30" s="101">
        <v>45596</v>
      </c>
      <c r="D30" s="102">
        <v>170125</v>
      </c>
      <c r="E30" s="103">
        <v>19653</v>
      </c>
      <c r="F30" s="102">
        <v>150472</v>
      </c>
      <c r="G30" s="102">
        <v>183942</v>
      </c>
    </row>
    <row r="31" spans="1:7" x14ac:dyDescent="0.25">
      <c r="A31" t="str">
        <f t="shared" si="0"/>
        <v>COLMENA ARL45626</v>
      </c>
      <c r="B31" s="100" t="s">
        <v>111</v>
      </c>
      <c r="C31" s="101">
        <v>45626</v>
      </c>
      <c r="D31" s="102">
        <v>170125</v>
      </c>
      <c r="E31" s="103">
        <v>19653</v>
      </c>
      <c r="F31" s="102">
        <v>150472</v>
      </c>
      <c r="G31" s="102">
        <v>193756</v>
      </c>
    </row>
    <row r="32" spans="1:7" x14ac:dyDescent="0.25">
      <c r="A32" t="str">
        <f t="shared" si="0"/>
        <v>COLMENA ARL45657</v>
      </c>
      <c r="B32" s="100" t="s">
        <v>111</v>
      </c>
      <c r="C32" s="101">
        <v>45657</v>
      </c>
      <c r="D32" s="102">
        <v>170125</v>
      </c>
      <c r="E32" s="103">
        <v>19653</v>
      </c>
      <c r="F32" s="102">
        <v>150472</v>
      </c>
      <c r="G32" s="102">
        <v>194968</v>
      </c>
    </row>
    <row r="33" spans="1:7" x14ac:dyDescent="0.25">
      <c r="A33" t="str">
        <f t="shared" si="0"/>
        <v>COLMENA VIDA45596</v>
      </c>
      <c r="B33" s="100" t="s">
        <v>112</v>
      </c>
      <c r="C33" s="101">
        <v>45596</v>
      </c>
      <c r="D33" s="102">
        <v>143229</v>
      </c>
      <c r="E33" s="103">
        <v>22460</v>
      </c>
      <c r="F33" s="102">
        <v>120769</v>
      </c>
      <c r="G33" s="102">
        <v>15568</v>
      </c>
    </row>
    <row r="34" spans="1:7" x14ac:dyDescent="0.25">
      <c r="A34" t="str">
        <f t="shared" si="0"/>
        <v>COLMENA VIDA45626</v>
      </c>
      <c r="B34" s="100" t="s">
        <v>112</v>
      </c>
      <c r="C34" s="101">
        <v>45626</v>
      </c>
      <c r="D34" s="102">
        <v>143229</v>
      </c>
      <c r="E34" s="103">
        <v>22460</v>
      </c>
      <c r="F34" s="102">
        <v>120769</v>
      </c>
      <c r="G34" s="102">
        <v>17717</v>
      </c>
    </row>
    <row r="35" spans="1:7" x14ac:dyDescent="0.25">
      <c r="A35" t="str">
        <f t="shared" si="0"/>
        <v>COLMENA VIDA45657</v>
      </c>
      <c r="B35" s="100" t="s">
        <v>112</v>
      </c>
      <c r="C35" s="101">
        <v>45657</v>
      </c>
      <c r="D35" s="102">
        <v>143229</v>
      </c>
      <c r="E35" s="103">
        <v>22460</v>
      </c>
      <c r="F35" s="102">
        <v>120769</v>
      </c>
      <c r="G35" s="102">
        <v>18160</v>
      </c>
    </row>
    <row r="36" spans="1:7" x14ac:dyDescent="0.25">
      <c r="A36" t="str">
        <f t="shared" si="0"/>
        <v>COLSANITAS45596</v>
      </c>
      <c r="B36" s="100" t="s">
        <v>113</v>
      </c>
      <c r="C36" s="101">
        <v>45596</v>
      </c>
      <c r="D36" s="102">
        <v>35965</v>
      </c>
      <c r="E36" s="103">
        <v>26896</v>
      </c>
      <c r="F36" s="102">
        <v>9069</v>
      </c>
      <c r="G36" s="102">
        <v>0</v>
      </c>
    </row>
    <row r="37" spans="1:7" x14ac:dyDescent="0.25">
      <c r="A37" t="str">
        <f t="shared" ref="A37:A68" si="1">+B37&amp;C37</f>
        <v>COLSANITAS45626</v>
      </c>
      <c r="B37" s="100" t="s">
        <v>113</v>
      </c>
      <c r="C37" s="101">
        <v>45626</v>
      </c>
      <c r="D37" s="102">
        <v>35231</v>
      </c>
      <c r="E37" s="103">
        <v>26896</v>
      </c>
      <c r="F37" s="102">
        <v>8335</v>
      </c>
      <c r="G37" s="102">
        <v>0</v>
      </c>
    </row>
    <row r="38" spans="1:7" x14ac:dyDescent="0.25">
      <c r="A38" t="str">
        <f t="shared" si="1"/>
        <v>COLSANITAS45657</v>
      </c>
      <c r="B38" s="100" t="s">
        <v>113</v>
      </c>
      <c r="C38" s="101">
        <v>45657</v>
      </c>
      <c r="D38" s="102">
        <v>39336</v>
      </c>
      <c r="E38" s="103">
        <v>26896</v>
      </c>
      <c r="F38" s="102">
        <v>12440</v>
      </c>
      <c r="G38" s="102">
        <v>0</v>
      </c>
    </row>
    <row r="39" spans="1:7" x14ac:dyDescent="0.25">
      <c r="A39" t="str">
        <f t="shared" si="1"/>
        <v>EQUIDAD VIDA45596</v>
      </c>
      <c r="B39" s="100" t="s">
        <v>27</v>
      </c>
      <c r="C39" s="101">
        <v>45596</v>
      </c>
      <c r="D39" s="102">
        <v>64255</v>
      </c>
      <c r="E39" s="103">
        <v>32404</v>
      </c>
      <c r="F39" s="102">
        <v>31851</v>
      </c>
      <c r="G39" s="102">
        <v>9745</v>
      </c>
    </row>
    <row r="40" spans="1:7" x14ac:dyDescent="0.25">
      <c r="A40" t="str">
        <f t="shared" si="1"/>
        <v>EQUIDAD VIDA45626</v>
      </c>
      <c r="B40" s="100" t="s">
        <v>27</v>
      </c>
      <c r="C40" s="101">
        <v>45626</v>
      </c>
      <c r="D40" s="102">
        <v>64379</v>
      </c>
      <c r="E40" s="103">
        <v>32404</v>
      </c>
      <c r="F40" s="102">
        <v>31975</v>
      </c>
      <c r="G40" s="102">
        <v>1140</v>
      </c>
    </row>
    <row r="41" spans="1:7" x14ac:dyDescent="0.25">
      <c r="A41" t="str">
        <f t="shared" si="1"/>
        <v>EQUIDAD VIDA45657</v>
      </c>
      <c r="B41" s="100" t="s">
        <v>27</v>
      </c>
      <c r="C41" s="101">
        <v>45657</v>
      </c>
      <c r="D41" s="102">
        <v>64668</v>
      </c>
      <c r="E41" s="103">
        <v>32404</v>
      </c>
      <c r="F41" s="102">
        <v>32264</v>
      </c>
      <c r="G41" s="102">
        <v>8023</v>
      </c>
    </row>
    <row r="42" spans="1:7" x14ac:dyDescent="0.25">
      <c r="A42" t="str">
        <f t="shared" si="1"/>
        <v>ESTADO VIDA45596</v>
      </c>
      <c r="B42" s="100" t="s">
        <v>28</v>
      </c>
      <c r="C42" s="101">
        <v>45596</v>
      </c>
      <c r="D42" s="102">
        <v>36148</v>
      </c>
      <c r="E42" s="103">
        <v>22460</v>
      </c>
      <c r="F42" s="102">
        <v>13688</v>
      </c>
      <c r="G42" s="102">
        <v>8779</v>
      </c>
    </row>
    <row r="43" spans="1:7" x14ac:dyDescent="0.25">
      <c r="A43" t="str">
        <f t="shared" si="1"/>
        <v>ESTADO VIDA45626</v>
      </c>
      <c r="B43" s="100" t="s">
        <v>28</v>
      </c>
      <c r="C43" s="101">
        <v>45626</v>
      </c>
      <c r="D43" s="102">
        <v>36148</v>
      </c>
      <c r="E43" s="103">
        <v>22460</v>
      </c>
      <c r="F43" s="102">
        <v>13688</v>
      </c>
      <c r="G43" s="102">
        <v>10107</v>
      </c>
    </row>
    <row r="44" spans="1:7" x14ac:dyDescent="0.25">
      <c r="A44" t="str">
        <f t="shared" si="1"/>
        <v>ESTADO VIDA45657</v>
      </c>
      <c r="B44" s="100" t="s">
        <v>28</v>
      </c>
      <c r="C44" s="101">
        <v>45657</v>
      </c>
      <c r="D44" s="102">
        <v>36148</v>
      </c>
      <c r="E44" s="103">
        <v>22460</v>
      </c>
      <c r="F44" s="102">
        <v>13688</v>
      </c>
      <c r="G44" s="102">
        <v>8230</v>
      </c>
    </row>
    <row r="45" spans="1:7" x14ac:dyDescent="0.25">
      <c r="A45" t="str">
        <f t="shared" si="1"/>
        <v>GLOBAL45596</v>
      </c>
      <c r="B45" s="100" t="s">
        <v>29</v>
      </c>
      <c r="C45" s="101">
        <v>45596</v>
      </c>
      <c r="D45" s="102">
        <v>327905</v>
      </c>
      <c r="E45" s="103">
        <v>41289</v>
      </c>
      <c r="F45" s="102">
        <v>286616</v>
      </c>
      <c r="G45" s="102">
        <v>15063</v>
      </c>
    </row>
    <row r="46" spans="1:7" x14ac:dyDescent="0.25">
      <c r="A46" t="str">
        <f t="shared" si="1"/>
        <v>GLOBAL45626</v>
      </c>
      <c r="B46" s="100" t="s">
        <v>29</v>
      </c>
      <c r="C46" s="101">
        <v>45626</v>
      </c>
      <c r="D46" s="102">
        <v>327905</v>
      </c>
      <c r="E46" s="103">
        <v>41289</v>
      </c>
      <c r="F46" s="102">
        <v>286616</v>
      </c>
      <c r="G46" s="102">
        <v>14048</v>
      </c>
    </row>
    <row r="47" spans="1:7" x14ac:dyDescent="0.25">
      <c r="A47" t="str">
        <f t="shared" si="1"/>
        <v>GLOBAL45657</v>
      </c>
      <c r="B47" s="100" t="s">
        <v>29</v>
      </c>
      <c r="C47" s="101">
        <v>45657</v>
      </c>
      <c r="D47" s="102">
        <v>327905</v>
      </c>
      <c r="E47" s="103">
        <v>41289</v>
      </c>
      <c r="F47" s="102">
        <v>286616</v>
      </c>
      <c r="G47" s="102">
        <v>15109</v>
      </c>
    </row>
    <row r="48" spans="1:7" x14ac:dyDescent="0.25">
      <c r="A48" t="str">
        <f t="shared" si="1"/>
        <v>MAPFRE VIDA45596</v>
      </c>
      <c r="B48" s="100" t="s">
        <v>30</v>
      </c>
      <c r="C48" s="101">
        <v>45596</v>
      </c>
      <c r="D48" s="102">
        <v>337503</v>
      </c>
      <c r="E48" s="103">
        <v>39054</v>
      </c>
      <c r="F48" s="102">
        <v>298449</v>
      </c>
      <c r="G48" s="102">
        <v>0</v>
      </c>
    </row>
    <row r="49" spans="1:7" x14ac:dyDescent="0.25">
      <c r="A49" t="str">
        <f t="shared" si="1"/>
        <v>MAPFRE VIDA45626</v>
      </c>
      <c r="B49" s="100" t="s">
        <v>30</v>
      </c>
      <c r="C49" s="101">
        <v>45626</v>
      </c>
      <c r="D49" s="102">
        <v>320422</v>
      </c>
      <c r="E49" s="103">
        <v>39054</v>
      </c>
      <c r="F49" s="102">
        <v>281368</v>
      </c>
      <c r="G49" s="102">
        <v>0</v>
      </c>
    </row>
    <row r="50" spans="1:7" x14ac:dyDescent="0.25">
      <c r="A50" t="str">
        <f t="shared" si="1"/>
        <v>MAPFRE VIDA45657</v>
      </c>
      <c r="B50" s="100" t="s">
        <v>30</v>
      </c>
      <c r="C50" s="101">
        <v>45657</v>
      </c>
      <c r="D50" s="102">
        <v>275657</v>
      </c>
      <c r="E50" s="103">
        <v>39054</v>
      </c>
      <c r="F50" s="102">
        <v>236603</v>
      </c>
      <c r="G50" s="102">
        <v>0</v>
      </c>
    </row>
    <row r="51" spans="1:7" x14ac:dyDescent="0.25">
      <c r="A51" t="str">
        <f t="shared" si="1"/>
        <v>METLIFE45596</v>
      </c>
      <c r="B51" s="100" t="s">
        <v>31</v>
      </c>
      <c r="C51" s="101">
        <v>45596</v>
      </c>
      <c r="D51" s="102">
        <v>379287</v>
      </c>
      <c r="E51" s="103">
        <v>34102</v>
      </c>
      <c r="F51" s="102">
        <v>345185</v>
      </c>
      <c r="G51" s="102">
        <v>31148</v>
      </c>
    </row>
    <row r="52" spans="1:7" x14ac:dyDescent="0.25">
      <c r="A52" t="str">
        <f t="shared" si="1"/>
        <v>METLIFE45626</v>
      </c>
      <c r="B52" s="100" t="s">
        <v>31</v>
      </c>
      <c r="C52" s="101">
        <v>45626</v>
      </c>
      <c r="D52" s="102">
        <v>379287</v>
      </c>
      <c r="E52" s="103">
        <v>34102</v>
      </c>
      <c r="F52" s="102">
        <v>345185</v>
      </c>
      <c r="G52" s="102">
        <v>37082</v>
      </c>
    </row>
    <row r="53" spans="1:7" x14ac:dyDescent="0.25">
      <c r="A53" t="str">
        <f t="shared" si="1"/>
        <v>METLIFE45657</v>
      </c>
      <c r="B53" s="100" t="s">
        <v>31</v>
      </c>
      <c r="C53" s="101">
        <v>45657</v>
      </c>
      <c r="D53" s="102">
        <v>379287</v>
      </c>
      <c r="E53" s="103">
        <v>34102</v>
      </c>
      <c r="F53" s="102">
        <v>345185</v>
      </c>
      <c r="G53" s="102">
        <v>39157</v>
      </c>
    </row>
    <row r="54" spans="1:7" x14ac:dyDescent="0.25">
      <c r="A54" t="str">
        <f t="shared" si="1"/>
        <v>PANAMERICAN VIDA45596</v>
      </c>
      <c r="B54" s="100" t="s">
        <v>32</v>
      </c>
      <c r="C54" s="101">
        <v>45596</v>
      </c>
      <c r="D54" s="102">
        <v>50446</v>
      </c>
      <c r="E54" s="103">
        <v>22460</v>
      </c>
      <c r="F54" s="102">
        <v>27986</v>
      </c>
      <c r="G54" s="102">
        <v>4050</v>
      </c>
    </row>
    <row r="55" spans="1:7" x14ac:dyDescent="0.25">
      <c r="A55" t="str">
        <f t="shared" si="1"/>
        <v>PANAMERICAN VIDA45626</v>
      </c>
      <c r="B55" s="100" t="s">
        <v>32</v>
      </c>
      <c r="C55" s="101">
        <v>45626</v>
      </c>
      <c r="D55" s="102">
        <v>50446</v>
      </c>
      <c r="E55" s="103">
        <v>22460</v>
      </c>
      <c r="F55" s="102">
        <v>27986</v>
      </c>
      <c r="G55" s="102">
        <v>3268</v>
      </c>
    </row>
    <row r="56" spans="1:7" x14ac:dyDescent="0.25">
      <c r="A56" t="str">
        <f t="shared" si="1"/>
        <v>PANAMERICAN VIDA45657</v>
      </c>
      <c r="B56" s="100" t="s">
        <v>32</v>
      </c>
      <c r="C56" s="101">
        <v>45657</v>
      </c>
      <c r="D56" s="102">
        <v>50446</v>
      </c>
      <c r="E56" s="103">
        <v>22460</v>
      </c>
      <c r="F56" s="102">
        <v>27986</v>
      </c>
      <c r="G56" s="102">
        <v>2808</v>
      </c>
    </row>
    <row r="57" spans="1:7" x14ac:dyDescent="0.25">
      <c r="A57" t="str">
        <f t="shared" si="1"/>
        <v>POSITIVA45596</v>
      </c>
      <c r="B57" s="100" t="s">
        <v>33</v>
      </c>
      <c r="C57" s="101">
        <v>45596</v>
      </c>
      <c r="D57" s="102">
        <v>1093919</v>
      </c>
      <c r="E57" s="103">
        <v>38538</v>
      </c>
      <c r="F57" s="102">
        <v>1055381</v>
      </c>
      <c r="G57" s="102">
        <v>94573</v>
      </c>
    </row>
    <row r="58" spans="1:7" x14ac:dyDescent="0.25">
      <c r="A58" t="str">
        <f t="shared" si="1"/>
        <v>POSITIVA45626</v>
      </c>
      <c r="B58" s="100" t="s">
        <v>33</v>
      </c>
      <c r="C58" s="101">
        <v>45626</v>
      </c>
      <c r="D58" s="102">
        <v>1093919</v>
      </c>
      <c r="E58" s="103">
        <v>38538</v>
      </c>
      <c r="F58" s="102">
        <v>1055381</v>
      </c>
      <c r="G58" s="102">
        <v>92100</v>
      </c>
    </row>
    <row r="59" spans="1:7" x14ac:dyDescent="0.25">
      <c r="A59" t="str">
        <f t="shared" si="1"/>
        <v>POSITIVA45657</v>
      </c>
      <c r="B59" s="100" t="s">
        <v>33</v>
      </c>
      <c r="C59" s="101">
        <v>45657</v>
      </c>
      <c r="D59" s="102">
        <v>1093919</v>
      </c>
      <c r="E59" s="103">
        <v>38538</v>
      </c>
      <c r="F59" s="102">
        <v>1055381</v>
      </c>
      <c r="G59" s="102">
        <v>35340</v>
      </c>
    </row>
    <row r="60" spans="1:7" x14ac:dyDescent="0.25">
      <c r="A60" t="str">
        <f t="shared" si="1"/>
        <v>SKANDIA45596</v>
      </c>
      <c r="B60" s="100" t="s">
        <v>105</v>
      </c>
      <c r="C60" s="101">
        <v>45596</v>
      </c>
      <c r="D60" s="102">
        <v>99590</v>
      </c>
      <c r="E60" s="103">
        <v>22991</v>
      </c>
      <c r="F60" s="102">
        <v>76599</v>
      </c>
      <c r="G60" s="102">
        <v>30417</v>
      </c>
    </row>
    <row r="61" spans="1:7" x14ac:dyDescent="0.25">
      <c r="A61" t="str">
        <f t="shared" si="1"/>
        <v>SKANDIA45626</v>
      </c>
      <c r="B61" s="100" t="s">
        <v>105</v>
      </c>
      <c r="C61" s="101">
        <v>45626</v>
      </c>
      <c r="D61" s="102">
        <v>99590</v>
      </c>
      <c r="E61" s="103">
        <v>22991</v>
      </c>
      <c r="F61" s="102">
        <v>76599</v>
      </c>
      <c r="G61" s="102">
        <v>31543</v>
      </c>
    </row>
    <row r="62" spans="1:7" x14ac:dyDescent="0.25">
      <c r="A62" t="str">
        <f t="shared" si="1"/>
        <v>SKANDIA45657</v>
      </c>
      <c r="B62" s="100" t="s">
        <v>105</v>
      </c>
      <c r="C62" s="101">
        <v>45657</v>
      </c>
      <c r="D62" s="102">
        <v>99590</v>
      </c>
      <c r="E62" s="103">
        <v>22991</v>
      </c>
      <c r="F62" s="102">
        <v>76599</v>
      </c>
      <c r="G62" s="102">
        <v>31458</v>
      </c>
    </row>
    <row r="63" spans="1:7" x14ac:dyDescent="0.25">
      <c r="A63" t="str">
        <f t="shared" si="1"/>
        <v>SURAMERICANA VIDA45596</v>
      </c>
      <c r="B63" s="100" t="s">
        <v>34</v>
      </c>
      <c r="C63" s="101">
        <v>45596</v>
      </c>
      <c r="D63" s="102">
        <v>2231413</v>
      </c>
      <c r="E63" s="103">
        <v>60817</v>
      </c>
      <c r="F63" s="102">
        <v>2170596</v>
      </c>
      <c r="G63" s="102">
        <v>528569</v>
      </c>
    </row>
    <row r="64" spans="1:7" x14ac:dyDescent="0.25">
      <c r="A64" t="str">
        <f t="shared" si="1"/>
        <v>SURAMERICANA VIDA45626</v>
      </c>
      <c r="B64" s="100" t="s">
        <v>34</v>
      </c>
      <c r="C64" s="101">
        <v>45626</v>
      </c>
      <c r="D64" s="102">
        <v>2231413</v>
      </c>
      <c r="E64" s="103">
        <v>60817</v>
      </c>
      <c r="F64" s="102">
        <v>2170596</v>
      </c>
      <c r="G64" s="102">
        <v>616532</v>
      </c>
    </row>
    <row r="65" spans="1:7" x14ac:dyDescent="0.25">
      <c r="A65" t="str">
        <f t="shared" si="1"/>
        <v>SURAMERICANA VIDA45657</v>
      </c>
      <c r="B65" s="100" t="s">
        <v>34</v>
      </c>
      <c r="C65" s="101">
        <v>45657</v>
      </c>
      <c r="D65" s="102">
        <v>2175490</v>
      </c>
      <c r="E65" s="103">
        <v>60817</v>
      </c>
      <c r="F65" s="102">
        <v>2114673</v>
      </c>
      <c r="G65" s="102">
        <v>733523</v>
      </c>
    </row>
    <row r="66" spans="1:7" x14ac:dyDescent="0.25">
      <c r="A66" t="str">
        <f t="shared" si="1"/>
        <v>COMPAÑÍAS45596</v>
      </c>
      <c r="B66" t="s">
        <v>37</v>
      </c>
      <c r="C66" s="46">
        <v>45596</v>
      </c>
      <c r="D66">
        <v>12086659</v>
      </c>
      <c r="E66">
        <v>659809</v>
      </c>
      <c r="F66">
        <v>11426850</v>
      </c>
      <c r="G66">
        <v>2324769</v>
      </c>
    </row>
    <row r="67" spans="1:7" x14ac:dyDescent="0.25">
      <c r="A67" t="str">
        <f t="shared" si="1"/>
        <v>COMPAÑÍAS45626</v>
      </c>
      <c r="B67" t="s">
        <v>37</v>
      </c>
      <c r="C67" s="46">
        <v>45626</v>
      </c>
      <c r="D67">
        <v>12169883</v>
      </c>
      <c r="E67">
        <v>659809</v>
      </c>
      <c r="F67">
        <v>11510074</v>
      </c>
      <c r="G67">
        <v>2535789</v>
      </c>
    </row>
    <row r="68" spans="1:7" x14ac:dyDescent="0.25">
      <c r="A68" t="str">
        <f t="shared" si="1"/>
        <v>COMPAÑÍAS45657</v>
      </c>
      <c r="B68" t="s">
        <v>37</v>
      </c>
      <c r="C68" s="46">
        <v>45657</v>
      </c>
      <c r="D68">
        <v>12088874</v>
      </c>
      <c r="E68">
        <v>681676</v>
      </c>
      <c r="F68">
        <v>11407198</v>
      </c>
      <c r="G68">
        <v>2641728</v>
      </c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1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56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91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45657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36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41" t="s">
        <v>90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22</v>
      </c>
      <c r="B7" s="49">
        <f>+IFERROR(VLOOKUP($A7&amp;$C$3,BaseCM_VID!$A$3:$I$913,4,0),"N.A.")</f>
        <v>1870354</v>
      </c>
      <c r="C7" s="50">
        <f>+IFERROR(VLOOKUP($A7&amp;$C$3,BaseCM_VID!$A$3:$I$913,5,0),"N.A.")</f>
        <v>36328</v>
      </c>
      <c r="D7" s="50">
        <f>+IFERROR(VLOOKUP($A7&amp;$C$3,BaseCM_VID!$A$3:$I$913,6,0),"N.A.")</f>
        <v>1834026</v>
      </c>
      <c r="E7" s="51">
        <f>+IFERROR(VLOOKUP($A7&amp;$C$3,BaseCM_VID!$A$3:$I$913,7,0),"N.A.")</f>
        <v>391539</v>
      </c>
    </row>
    <row r="8" spans="1:16" ht="24.75" customHeight="1" x14ac:dyDescent="0.2">
      <c r="A8" s="66" t="s">
        <v>96</v>
      </c>
      <c r="B8" s="49">
        <f>+IFERROR(VLOOKUP($A8&amp;$C$3,BaseCM_VID!$A$3:$I$913,4,0),"N.A.")</f>
        <v>248406</v>
      </c>
      <c r="C8" s="52">
        <f>+IFERROR(VLOOKUP($A8&amp;$C$3,BaseCM_VID!$A$3:$I$913,5,0),"N.A.")</f>
        <v>41320</v>
      </c>
      <c r="D8" s="52">
        <f>+IFERROR(VLOOKUP($A8&amp;$C$3,BaseCM_VID!$A$3:$I$913,6,0),"N.A.")</f>
        <v>207086</v>
      </c>
      <c r="E8" s="51">
        <f>+IFERROR(VLOOKUP($A8&amp;$C$3,BaseCM_VID!$A$3:$I$913,7,0),"N.A.")</f>
        <v>35623</v>
      </c>
    </row>
    <row r="9" spans="1:16" ht="24.75" customHeight="1" x14ac:dyDescent="0.2">
      <c r="A9" s="66" t="s">
        <v>117</v>
      </c>
      <c r="B9" s="49">
        <f>+IFERROR(VLOOKUP($A9&amp;$C$3,BaseCM_VID!$A$3:$I$913,4,0),"N.A.")</f>
        <v>32000</v>
      </c>
      <c r="C9" s="52">
        <f>+IFERROR(VLOOKUP($A9&amp;$C$3,BaseCM_VID!$A$3:$I$913,5,0),"N.A.")</f>
        <v>21867</v>
      </c>
      <c r="D9" s="52">
        <f>+IFERROR(VLOOKUP($A9&amp;$C$3,BaseCM_VID!$A$3:$I$913,6,0),"N.A.")</f>
        <v>10133</v>
      </c>
      <c r="E9" s="51">
        <f>+IFERROR(VLOOKUP($A9&amp;$C$3,BaseCM_VID!$A$3:$I$913,7,0),"N.A.")</f>
        <v>82</v>
      </c>
    </row>
    <row r="10" spans="1:16" ht="24.75" customHeight="1" x14ac:dyDescent="0.2">
      <c r="A10" s="66" t="s">
        <v>114</v>
      </c>
      <c r="B10" s="49">
        <f>+IFERROR(VLOOKUP($A10&amp;$C$3,BaseCM_VID!$A$3:$I$913,4,0),"N.A.")</f>
        <v>996076</v>
      </c>
      <c r="C10" s="52">
        <f>+IFERROR(VLOOKUP($A10&amp;$C$3,BaseCM_VID!$A$3:$I$913,5,0),"N.A.")</f>
        <v>24649</v>
      </c>
      <c r="D10" s="52">
        <f>+IFERROR(VLOOKUP($A10&amp;$C$3,BaseCM_VID!$A$3:$I$913,6,0),"N.A.")</f>
        <v>971427</v>
      </c>
      <c r="E10" s="51">
        <f>+IFERROR(VLOOKUP($A10&amp;$C$3,BaseCM_VID!$A$3:$I$913,7,0),"N.A.")</f>
        <v>103785</v>
      </c>
    </row>
    <row r="11" spans="1:16" ht="24.75" customHeight="1" x14ac:dyDescent="0.2">
      <c r="A11" s="14" t="s">
        <v>23</v>
      </c>
      <c r="B11" s="49">
        <f>+IFERROR(VLOOKUP($A11&amp;$C$3,BaseCM_VID!$A$3:$I$913,4,0),"N.A.")</f>
        <v>29887</v>
      </c>
      <c r="C11" s="52">
        <f>+IFERROR(VLOOKUP($A11&amp;$C$3,BaseCM_VID!$A$3:$I$913,5,0),"N.A.")</f>
        <v>29678</v>
      </c>
      <c r="D11" s="52">
        <f>+IFERROR(VLOOKUP($A11&amp;$C$3,BaseCM_VID!$A$3:$I$913,6,0),"N.A.")</f>
        <v>209</v>
      </c>
      <c r="E11" s="51">
        <f>+IFERROR(VLOOKUP($A11&amp;$C$3,BaseCM_VID!$A$3:$I$913,7,0),"N.A.")</f>
        <v>241</v>
      </c>
      <c r="G11" s="47"/>
    </row>
    <row r="12" spans="1:16" ht="24.75" customHeight="1" x14ac:dyDescent="0.2">
      <c r="A12" s="14" t="s">
        <v>24</v>
      </c>
      <c r="B12" s="49">
        <f>+IFERROR(VLOOKUP($A12&amp;$C$3,BaseCM_VID!$A$3:$I$913,4,0),"N.A.")</f>
        <v>716732</v>
      </c>
      <c r="C12" s="52">
        <f>+IFERROR(VLOOKUP($A12&amp;$C$3,BaseCM_VID!$A$3:$I$913,5,0),"N.A.")</f>
        <v>44046</v>
      </c>
      <c r="D12" s="52">
        <f>+IFERROR(VLOOKUP($A12&amp;$C$3,BaseCM_VID!$A$3:$I$913,6,0),"N.A.")</f>
        <v>672686</v>
      </c>
      <c r="E12" s="51">
        <f>+IFERROR(VLOOKUP($A12&amp;$C$3,BaseCM_VID!$A$3:$I$913,7,0),"N.A.")</f>
        <v>295280</v>
      </c>
    </row>
    <row r="13" spans="1:16" ht="24.75" customHeight="1" x14ac:dyDescent="0.2">
      <c r="A13" s="14" t="s">
        <v>25</v>
      </c>
      <c r="B13" s="49">
        <f>+IFERROR(VLOOKUP($A13&amp;$C$3,BaseCM_VID!$A$3:$I$913,4,0),"N.A.")</f>
        <v>591016</v>
      </c>
      <c r="C13" s="52">
        <f>+IFERROR(VLOOKUP($A13&amp;$C$3,BaseCM_VID!$A$3:$I$913,5,0),"N.A.")</f>
        <v>36884</v>
      </c>
      <c r="D13" s="52">
        <f>+IFERROR(VLOOKUP($A13&amp;$C$3,BaseCM_VID!$A$3:$I$913,6,0),"N.A.")</f>
        <v>554132</v>
      </c>
      <c r="E13" s="51">
        <f>+IFERROR(VLOOKUP($A13&amp;$C$3,BaseCM_VID!$A$3:$I$913,7,0),"N.A.")</f>
        <v>228966</v>
      </c>
    </row>
    <row r="14" spans="1:16" ht="24.75" customHeight="1" x14ac:dyDescent="0.2">
      <c r="A14" s="14" t="s">
        <v>100</v>
      </c>
      <c r="B14" s="49">
        <f>+IFERROR(VLOOKUP($A14&amp;$C$3,BaseCM_VID!$A$3:$I$913,4,0),"N.A.")</f>
        <v>27381</v>
      </c>
      <c r="C14" s="52">
        <f>+IFERROR(VLOOKUP($A14&amp;$C$3,BaseCM_VID!$A$3:$I$913,5,0),"N.A.")</f>
        <v>22460</v>
      </c>
      <c r="D14" s="52">
        <f>+IFERROR(VLOOKUP($A14&amp;$C$3,BaseCM_VID!$A$3:$I$913,6,0),"N.A.")</f>
        <v>4921</v>
      </c>
      <c r="E14" s="51">
        <f>+IFERROR(VLOOKUP($A14&amp;$C$3,BaseCM_VID!$A$3:$I$913,7,0),"N.A.")</f>
        <v>228</v>
      </c>
    </row>
    <row r="15" spans="1:16" ht="24.75" customHeight="1" x14ac:dyDescent="0.2">
      <c r="A15" s="14" t="s">
        <v>26</v>
      </c>
      <c r="B15" s="49">
        <f>+IFERROR(VLOOKUP($A15&amp;$C$3,BaseCM_VID!$A$3:$I$913,4,0),"N.A.")</f>
        <v>2721224</v>
      </c>
      <c r="C15" s="52">
        <f>+IFERROR(VLOOKUP($A15&amp;$C$3,BaseCM_VID!$A$3:$I$913,5,0),"N.A.")</f>
        <v>41320</v>
      </c>
      <c r="D15" s="52">
        <f>+IFERROR(VLOOKUP($A15&amp;$C$3,BaseCM_VID!$A$3:$I$913,6,0),"N.A.")</f>
        <v>2679904</v>
      </c>
      <c r="E15" s="51">
        <f>+IFERROR(VLOOKUP($A15&amp;$C$3,BaseCM_VID!$A$3:$I$913,7,0),"N.A.")</f>
        <v>499210</v>
      </c>
    </row>
    <row r="16" spans="1:16" ht="24.75" customHeight="1" x14ac:dyDescent="0.2">
      <c r="A16" s="14" t="s">
        <v>111</v>
      </c>
      <c r="B16" s="49">
        <f>+IFERROR(VLOOKUP($A16&amp;$C$3,BaseCM_VID!$A$3:$I$913,4,0),"N.A.")</f>
        <v>170125</v>
      </c>
      <c r="C16" s="52">
        <f>+IFERROR(VLOOKUP($A16&amp;$C$3,BaseCM_VID!$A$3:$I$913,5,0),"N.A.")</f>
        <v>19653</v>
      </c>
      <c r="D16" s="52">
        <f>+IFERROR(VLOOKUP($A16&amp;$C$3,BaseCM_VID!$A$3:$I$913,6,0),"N.A.")</f>
        <v>150472</v>
      </c>
      <c r="E16" s="51">
        <f>+IFERROR(VLOOKUP($A16&amp;$C$3,BaseCM_VID!$A$3:$I$913,7,0),"N.A.")</f>
        <v>194968</v>
      </c>
    </row>
    <row r="17" spans="1:5" ht="24.75" customHeight="1" x14ac:dyDescent="0.2">
      <c r="A17" s="14" t="s">
        <v>112</v>
      </c>
      <c r="B17" s="49">
        <f>+IFERROR(VLOOKUP($A17&amp;$C$3,BaseCM_VID!$A$3:$I$913,4,0),"N.A.")</f>
        <v>143229</v>
      </c>
      <c r="C17" s="52">
        <f>+IFERROR(VLOOKUP($A17&amp;$C$3,BaseCM_VID!$A$3:$I$913,5,0),"N.A.")</f>
        <v>22460</v>
      </c>
      <c r="D17" s="52">
        <f>+IFERROR(VLOOKUP($A17&amp;$C$3,BaseCM_VID!$A$3:$I$913,6,0),"N.A.")</f>
        <v>120769</v>
      </c>
      <c r="E17" s="51">
        <f>+IFERROR(VLOOKUP($A17&amp;$C$3,BaseCM_VID!$A$3:$I$913,7,0),"N.A.")</f>
        <v>18160</v>
      </c>
    </row>
    <row r="18" spans="1:5" ht="24.75" customHeight="1" x14ac:dyDescent="0.2">
      <c r="A18" s="14" t="s">
        <v>113</v>
      </c>
      <c r="B18" s="49">
        <f>+IFERROR(VLOOKUP($A18&amp;$C$3,BaseCM_VID!$A$3:$I$913,4,0),"N.A.")</f>
        <v>39336</v>
      </c>
      <c r="C18" s="52">
        <f>+IFERROR(VLOOKUP($A18&amp;$C$3,BaseCM_VID!$A$3:$I$913,5,0),"N.A.")</f>
        <v>26896</v>
      </c>
      <c r="D18" s="52">
        <f>+IFERROR(VLOOKUP($A18&amp;$C$3,BaseCM_VID!$A$3:$I$913,6,0),"N.A.")</f>
        <v>12440</v>
      </c>
      <c r="E18" s="51">
        <f>+IFERROR(VLOOKUP($A18&amp;$C$3,BaseCM_VID!$A$3:$I$913,7,0),"N.A.")</f>
        <v>0</v>
      </c>
    </row>
    <row r="19" spans="1:5" ht="24.75" customHeight="1" x14ac:dyDescent="0.2">
      <c r="A19" s="14" t="s">
        <v>27</v>
      </c>
      <c r="B19" s="49">
        <f>+IFERROR(VLOOKUP($A19&amp;$C$3,BaseCM_VID!$A$3:$I$913,4,0),"N.A.")</f>
        <v>64668</v>
      </c>
      <c r="C19" s="52">
        <f>+IFERROR(VLOOKUP($A19&amp;$C$3,BaseCM_VID!$A$3:$I$913,5,0),"N.A.")</f>
        <v>32404</v>
      </c>
      <c r="D19" s="52">
        <f>+IFERROR(VLOOKUP($A19&amp;$C$3,BaseCM_VID!$A$3:$I$913,6,0),"N.A.")</f>
        <v>32264</v>
      </c>
      <c r="E19" s="51">
        <f>+IFERROR(VLOOKUP($A19&amp;$C$3,BaseCM_VID!$A$3:$I$913,7,0),"N.A.")</f>
        <v>8023</v>
      </c>
    </row>
    <row r="20" spans="1:5" ht="24.75" customHeight="1" x14ac:dyDescent="0.2">
      <c r="A20" s="14" t="s">
        <v>28</v>
      </c>
      <c r="B20" s="49">
        <f>+IFERROR(VLOOKUP($A20&amp;$C$3,BaseCM_VID!$A$3:$I$913,4,0),"N.A.")</f>
        <v>36148</v>
      </c>
      <c r="C20" s="52">
        <f>+IFERROR(VLOOKUP($A20&amp;$C$3,BaseCM_VID!$A$3:$I$913,5,0),"N.A.")</f>
        <v>22460</v>
      </c>
      <c r="D20" s="52">
        <f>+IFERROR(VLOOKUP($A20&amp;$C$3,BaseCM_VID!$A$3:$I$913,6,0),"N.A.")</f>
        <v>13688</v>
      </c>
      <c r="E20" s="51">
        <f>+IFERROR(VLOOKUP($A20&amp;$C$3,BaseCM_VID!$A$3:$I$913,7,0),"N.A.")</f>
        <v>8230</v>
      </c>
    </row>
    <row r="21" spans="1:5" ht="24.75" customHeight="1" x14ac:dyDescent="0.2">
      <c r="A21" s="14" t="s">
        <v>29</v>
      </c>
      <c r="B21" s="49">
        <f>+IFERROR(VLOOKUP($A21&amp;$C$3,BaseCM_VID!$A$3:$I$913,4,0),"N.A.")</f>
        <v>327905</v>
      </c>
      <c r="C21" s="52">
        <f>+IFERROR(VLOOKUP($A21&amp;$C$3,BaseCM_VID!$A$3:$I$913,5,0),"N.A.")</f>
        <v>41289</v>
      </c>
      <c r="D21" s="52">
        <f>+IFERROR(VLOOKUP($A21&amp;$C$3,BaseCM_VID!$A$3:$I$913,6,0),"N.A.")</f>
        <v>286616</v>
      </c>
      <c r="E21" s="51">
        <f>+IFERROR(VLOOKUP($A21&amp;$C$3,BaseCM_VID!$A$3:$I$913,7,0),"N.A.")</f>
        <v>15109</v>
      </c>
    </row>
    <row r="22" spans="1:5" ht="24.75" customHeight="1" x14ac:dyDescent="0.2">
      <c r="A22" s="14" t="s">
        <v>30</v>
      </c>
      <c r="B22" s="49">
        <f>+IFERROR(VLOOKUP($A22&amp;$C$3,BaseCM_VID!$A$3:$I$913,4,0),"N.A.")</f>
        <v>275657</v>
      </c>
      <c r="C22" s="52">
        <f>+IFERROR(VLOOKUP($A22&amp;$C$3,BaseCM_VID!$A$3:$I$913,5,0),"N.A.")</f>
        <v>39054</v>
      </c>
      <c r="D22" s="52">
        <f>+IFERROR(VLOOKUP($A22&amp;$C$3,BaseCM_VID!$A$3:$I$913,6,0),"N.A.")</f>
        <v>236603</v>
      </c>
      <c r="E22" s="51">
        <f>+IFERROR(VLOOKUP($A22&amp;$C$3,BaseCM_VID!$A$3:$I$913,7,0),"N.A.")</f>
        <v>0</v>
      </c>
    </row>
    <row r="23" spans="1:5" ht="24.75" customHeight="1" x14ac:dyDescent="0.2">
      <c r="A23" s="14" t="s">
        <v>31</v>
      </c>
      <c r="B23" s="49">
        <f>+IFERROR(VLOOKUP($A23&amp;$C$3,BaseCM_VID!$A$3:$I$913,4,0),"N.A.")</f>
        <v>379287</v>
      </c>
      <c r="C23" s="52">
        <f>+IFERROR(VLOOKUP($A23&amp;$C$3,BaseCM_VID!$A$3:$I$913,5,0),"N.A.")</f>
        <v>34102</v>
      </c>
      <c r="D23" s="52">
        <f>+IFERROR(VLOOKUP($A23&amp;$C$3,BaseCM_VID!$A$3:$I$913,6,0),"N.A.")</f>
        <v>345185</v>
      </c>
      <c r="E23" s="51">
        <f>+IFERROR(VLOOKUP($A23&amp;$C$3,BaseCM_VID!$A$3:$I$913,7,0),"N.A.")</f>
        <v>39157</v>
      </c>
    </row>
    <row r="24" spans="1:5" ht="24.75" customHeight="1" x14ac:dyDescent="0.2">
      <c r="A24" s="14" t="s">
        <v>32</v>
      </c>
      <c r="B24" s="49">
        <f>+IFERROR(VLOOKUP($A24&amp;$C$3,BaseCM_VID!$A$3:$I$913,4,0),"N.A.")</f>
        <v>50446</v>
      </c>
      <c r="C24" s="52">
        <f>+IFERROR(VLOOKUP($A24&amp;$C$3,BaseCM_VID!$A$3:$I$913,5,0),"N.A.")</f>
        <v>22460</v>
      </c>
      <c r="D24" s="52">
        <f>+IFERROR(VLOOKUP($A24&amp;$C$3,BaseCM_VID!$A$3:$I$913,6,0),"N.A.")</f>
        <v>27986</v>
      </c>
      <c r="E24" s="51">
        <f>+IFERROR(VLOOKUP($A24&amp;$C$3,BaseCM_VID!$A$3:$I$913,7,0),"N.A.")</f>
        <v>2808</v>
      </c>
    </row>
    <row r="25" spans="1:5" ht="24.75" customHeight="1" x14ac:dyDescent="0.2">
      <c r="A25" s="14" t="s">
        <v>33</v>
      </c>
      <c r="B25" s="49">
        <f>+IFERROR(VLOOKUP($A25&amp;$C$3,BaseCM_VID!$A$3:$I$913,4,0),"N.A.")</f>
        <v>1093919</v>
      </c>
      <c r="C25" s="52">
        <f>+IFERROR(VLOOKUP($A25&amp;$C$3,BaseCM_VID!$A$3:$I$913,5,0),"N.A.")</f>
        <v>38538</v>
      </c>
      <c r="D25" s="52">
        <f>+IFERROR(VLOOKUP($A25&amp;$C$3,BaseCM_VID!$A$3:$I$913,6,0),"N.A.")</f>
        <v>1055381</v>
      </c>
      <c r="E25" s="51">
        <f>+IFERROR(VLOOKUP($A25&amp;$C$3,BaseCM_VID!$A$3:$I$913,7,0),"N.A.")</f>
        <v>35340</v>
      </c>
    </row>
    <row r="26" spans="1:5" ht="24.75" customHeight="1" x14ac:dyDescent="0.2">
      <c r="A26" s="14" t="s">
        <v>105</v>
      </c>
      <c r="B26" s="49">
        <f>+IFERROR(VLOOKUP($A26&amp;$C$3,BaseCM_VID!$A$3:$I$913,4,0),"N.A.")</f>
        <v>99590</v>
      </c>
      <c r="C26" s="52">
        <f>+IFERROR(VLOOKUP($A26&amp;$C$3,BaseCM_VID!$A$3:$I$913,5,0),"N.A.")</f>
        <v>22991</v>
      </c>
      <c r="D26" s="52">
        <f>+IFERROR(VLOOKUP($A26&amp;$C$3,BaseCM_VID!$A$3:$I$913,6,0),"N.A.")</f>
        <v>76599</v>
      </c>
      <c r="E26" s="51">
        <f>+IFERROR(VLOOKUP($A26&amp;$C$3,BaseCM_VID!$A$3:$I$913,7,0),"N.A.")</f>
        <v>31458</v>
      </c>
    </row>
    <row r="27" spans="1:5" s="27" customFormat="1" ht="24.75" customHeight="1" thickBot="1" x14ac:dyDescent="0.25">
      <c r="A27" s="15" t="s">
        <v>34</v>
      </c>
      <c r="B27" s="53">
        <f>+IFERROR(VLOOKUP($A27&amp;$C$3,BaseCM_VID!$A$3:$I$913,4,0),"N.A.")</f>
        <v>2175490</v>
      </c>
      <c r="C27" s="54">
        <f>+IFERROR(VLOOKUP($A27&amp;$C$3,BaseCM_VID!$A$3:$I$913,5,0),"N.A.")</f>
        <v>60817</v>
      </c>
      <c r="D27" s="54">
        <f>+IFERROR(VLOOKUP($A27&amp;$C$3,BaseCM_VID!$A$3:$I$913,6,0),"N.A.")</f>
        <v>2114673</v>
      </c>
      <c r="E27" s="51">
        <f>+IFERROR(VLOOKUP($A27&amp;$C$3,BaseCM_VID!$A$3:$I$913,7,0),"N.A.")</f>
        <v>733523</v>
      </c>
    </row>
    <row r="28" spans="1:5" s="27" customFormat="1" ht="15" thickTop="1" x14ac:dyDescent="0.2">
      <c r="E28" s="32"/>
    </row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s="27" customFormat="1" x14ac:dyDescent="0.2"/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VM6IYb81FtO+BoTME5HhYhKJaJAUfu8qNo9OeX5Pz58Emaj+OECYYb6XO5uzedqw36X8r0b5pHyRopZVoUmREw==" saltValue="idvwf+xYcG4+lwx90bsfd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45596</v>
      </c>
      <c r="B1" s="71" t="s">
        <v>98</v>
      </c>
    </row>
    <row r="2" spans="1:2" x14ac:dyDescent="0.25">
      <c r="A2" s="22">
        <v>45626</v>
      </c>
      <c r="B2" s="72">
        <v>42735</v>
      </c>
    </row>
    <row r="3" spans="1:2" x14ac:dyDescent="0.25">
      <c r="A3" s="22">
        <v>45657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69</v>
      </c>
      <c r="E1" s="85" t="s">
        <v>70</v>
      </c>
      <c r="F1" s="85" t="s">
        <v>71</v>
      </c>
      <c r="G1" s="85" t="s">
        <v>72</v>
      </c>
      <c r="H1" s="86" t="s">
        <v>106</v>
      </c>
      <c r="I1" s="86" t="s">
        <v>107</v>
      </c>
      <c r="J1" s="86" t="s">
        <v>103</v>
      </c>
      <c r="K1" s="86" t="s">
        <v>108</v>
      </c>
      <c r="L1" s="86" t="s">
        <v>0</v>
      </c>
      <c r="M1" s="86" t="s">
        <v>73</v>
      </c>
    </row>
    <row r="2" spans="1:13" ht="15" customHeight="1" x14ac:dyDescent="0.25">
      <c r="A2" t="str">
        <f>+B2&amp;C2</f>
        <v>ALFA45596</v>
      </c>
      <c r="B2" s="1" t="s">
        <v>1</v>
      </c>
      <c r="C2" s="34">
        <v>45596</v>
      </c>
      <c r="D2" s="104">
        <v>31932</v>
      </c>
      <c r="E2" s="104">
        <v>7006</v>
      </c>
      <c r="F2" s="104">
        <v>1050</v>
      </c>
      <c r="G2" s="104">
        <v>39987</v>
      </c>
      <c r="H2" s="21">
        <v>148461.04</v>
      </c>
      <c r="I2" s="21">
        <v>39277.019999999997</v>
      </c>
      <c r="J2" s="104">
        <v>109184</v>
      </c>
      <c r="K2" s="104">
        <v>0</v>
      </c>
      <c r="L2" s="104">
        <v>109184</v>
      </c>
      <c r="M2" s="104">
        <v>69197</v>
      </c>
    </row>
    <row r="3" spans="1:13" ht="15" customHeight="1" x14ac:dyDescent="0.25">
      <c r="A3" t="str">
        <f t="shared" ref="A3:A58" si="0">+B3&amp;C3</f>
        <v>ALFA45626</v>
      </c>
      <c r="B3" s="1" t="s">
        <v>1</v>
      </c>
      <c r="C3" s="34">
        <v>45626</v>
      </c>
      <c r="D3" s="104">
        <v>31924</v>
      </c>
      <c r="E3" s="104">
        <v>6784</v>
      </c>
      <c r="F3" s="104">
        <v>949</v>
      </c>
      <c r="G3" s="104">
        <v>39657</v>
      </c>
      <c r="H3" s="21">
        <v>150388.35</v>
      </c>
      <c r="I3" s="21">
        <v>40264.97</v>
      </c>
      <c r="J3" s="104">
        <v>110123</v>
      </c>
      <c r="K3" s="104">
        <v>0</v>
      </c>
      <c r="L3" s="104">
        <v>110123</v>
      </c>
      <c r="M3" s="104">
        <v>70466</v>
      </c>
    </row>
    <row r="4" spans="1:13" ht="15" customHeight="1" x14ac:dyDescent="0.25">
      <c r="A4" t="str">
        <f t="shared" si="0"/>
        <v>ALFA45657</v>
      </c>
      <c r="B4" s="1" t="s">
        <v>1</v>
      </c>
      <c r="C4" s="34">
        <v>45657</v>
      </c>
      <c r="D4" s="104">
        <v>32944</v>
      </c>
      <c r="E4" s="104">
        <v>6811</v>
      </c>
      <c r="F4" s="104">
        <v>1228</v>
      </c>
      <c r="G4" s="104">
        <v>40983</v>
      </c>
      <c r="H4" s="21">
        <v>152598.34</v>
      </c>
      <c r="I4" s="21">
        <v>39718.089999999997</v>
      </c>
      <c r="J4" s="104">
        <v>112880</v>
      </c>
      <c r="K4" s="104">
        <v>0</v>
      </c>
      <c r="L4" s="104">
        <v>112880</v>
      </c>
      <c r="M4" s="104">
        <v>71897</v>
      </c>
    </row>
    <row r="5" spans="1:13" ht="15" customHeight="1" x14ac:dyDescent="0.25">
      <c r="A5" t="str">
        <f t="shared" si="0"/>
        <v>ALLIANZ45596</v>
      </c>
      <c r="B5" s="1" t="s">
        <v>94</v>
      </c>
      <c r="C5" s="34">
        <v>45596</v>
      </c>
      <c r="D5" s="104">
        <v>182994</v>
      </c>
      <c r="E5" s="104">
        <v>7443</v>
      </c>
      <c r="F5" s="104">
        <v>1835</v>
      </c>
      <c r="G5" s="104">
        <v>192273</v>
      </c>
      <c r="H5" s="21">
        <v>355756.89</v>
      </c>
      <c r="I5" s="21">
        <v>27350.880000000001</v>
      </c>
      <c r="J5" s="104">
        <v>328406</v>
      </c>
      <c r="K5" s="104">
        <v>11938</v>
      </c>
      <c r="L5" s="104">
        <v>340344</v>
      </c>
      <c r="M5" s="104">
        <v>148071</v>
      </c>
    </row>
    <row r="6" spans="1:13" ht="15" customHeight="1" x14ac:dyDescent="0.25">
      <c r="A6" t="str">
        <f t="shared" si="0"/>
        <v>ALLIANZ45626</v>
      </c>
      <c r="B6" s="1" t="s">
        <v>94</v>
      </c>
      <c r="C6" s="34">
        <v>45626</v>
      </c>
      <c r="D6" s="104">
        <v>181961</v>
      </c>
      <c r="E6" s="104">
        <v>7483</v>
      </c>
      <c r="F6" s="104">
        <v>1850</v>
      </c>
      <c r="G6" s="104">
        <v>191295</v>
      </c>
      <c r="H6" s="21">
        <v>358113.7</v>
      </c>
      <c r="I6" s="21">
        <v>23294.37</v>
      </c>
      <c r="J6" s="104">
        <v>334819</v>
      </c>
      <c r="K6" s="104">
        <v>7685</v>
      </c>
      <c r="L6" s="104">
        <v>342504</v>
      </c>
      <c r="M6" s="104">
        <v>151209</v>
      </c>
    </row>
    <row r="7" spans="1:13" ht="15" customHeight="1" x14ac:dyDescent="0.25">
      <c r="A7" t="str">
        <f t="shared" si="0"/>
        <v>ALLIANZ45657</v>
      </c>
      <c r="B7" s="1" t="s">
        <v>94</v>
      </c>
      <c r="C7" s="34">
        <v>45657</v>
      </c>
      <c r="D7" s="104">
        <v>187981</v>
      </c>
      <c r="E7" s="104">
        <v>7962</v>
      </c>
      <c r="F7" s="104">
        <v>2046</v>
      </c>
      <c r="G7" s="104">
        <v>197989</v>
      </c>
      <c r="H7" s="21">
        <v>334888.90999999997</v>
      </c>
      <c r="I7" s="21">
        <v>25086.5</v>
      </c>
      <c r="J7" s="104">
        <v>309802</v>
      </c>
      <c r="K7" s="104">
        <v>9400</v>
      </c>
      <c r="L7" s="104">
        <v>319202</v>
      </c>
      <c r="M7" s="104">
        <v>121212</v>
      </c>
    </row>
    <row r="8" spans="1:13" ht="15" customHeight="1" x14ac:dyDescent="0.25">
      <c r="A8" t="str">
        <f t="shared" si="0"/>
        <v>AXA COLPATRIA45596</v>
      </c>
      <c r="B8" s="1" t="s">
        <v>2</v>
      </c>
      <c r="C8" s="34">
        <v>45596</v>
      </c>
      <c r="D8" s="104">
        <v>285960</v>
      </c>
      <c r="E8" s="104">
        <v>20201</v>
      </c>
      <c r="F8" s="104">
        <v>36447</v>
      </c>
      <c r="G8" s="104">
        <v>342609</v>
      </c>
      <c r="H8" s="21">
        <v>488006.17</v>
      </c>
      <c r="I8" s="21">
        <v>63565.38</v>
      </c>
      <c r="J8" s="104">
        <v>424441</v>
      </c>
      <c r="K8" s="104">
        <v>51391</v>
      </c>
      <c r="L8" s="104">
        <v>475832</v>
      </c>
      <c r="M8" s="104">
        <v>133223</v>
      </c>
    </row>
    <row r="9" spans="1:13" ht="15" customHeight="1" x14ac:dyDescent="0.25">
      <c r="A9" t="str">
        <f t="shared" si="0"/>
        <v>AXA COLPATRIA45626</v>
      </c>
      <c r="B9" s="1" t="s">
        <v>2</v>
      </c>
      <c r="C9" s="34">
        <v>45626</v>
      </c>
      <c r="D9" s="104">
        <v>296142</v>
      </c>
      <c r="E9" s="104">
        <v>20945</v>
      </c>
      <c r="F9" s="104">
        <v>39277</v>
      </c>
      <c r="G9" s="104">
        <v>356364</v>
      </c>
      <c r="H9" s="21">
        <v>497708.39</v>
      </c>
      <c r="I9" s="21">
        <v>61090.61</v>
      </c>
      <c r="J9" s="104">
        <v>436618</v>
      </c>
      <c r="K9" s="104">
        <v>52831</v>
      </c>
      <c r="L9" s="104">
        <v>489449</v>
      </c>
      <c r="M9" s="104">
        <v>133085</v>
      </c>
    </row>
    <row r="10" spans="1:13" ht="15" customHeight="1" x14ac:dyDescent="0.25">
      <c r="A10" t="str">
        <f t="shared" si="0"/>
        <v>AXA COLPATRIA45657</v>
      </c>
      <c r="B10" s="1" t="s">
        <v>2</v>
      </c>
      <c r="C10" s="34">
        <v>45657</v>
      </c>
      <c r="D10" s="104">
        <v>308271</v>
      </c>
      <c r="E10" s="104">
        <v>17438</v>
      </c>
      <c r="F10" s="104">
        <v>34762</v>
      </c>
      <c r="G10" s="104">
        <v>360471</v>
      </c>
      <c r="H10" s="21">
        <v>494919.73</v>
      </c>
      <c r="I10" s="21">
        <v>73778.240000000005</v>
      </c>
      <c r="J10" s="104">
        <v>421141</v>
      </c>
      <c r="K10" s="104">
        <v>54071</v>
      </c>
      <c r="L10" s="104">
        <v>475212</v>
      </c>
      <c r="M10" s="104">
        <v>114741</v>
      </c>
    </row>
    <row r="11" spans="1:13" ht="15" customHeight="1" x14ac:dyDescent="0.25">
      <c r="A11" t="str">
        <f t="shared" si="0"/>
        <v>BBVA SEGUROS45596</v>
      </c>
      <c r="B11" s="1" t="s">
        <v>3</v>
      </c>
      <c r="C11" s="34">
        <v>45596</v>
      </c>
      <c r="D11" s="104">
        <v>30231</v>
      </c>
      <c r="E11" s="104">
        <v>6878</v>
      </c>
      <c r="F11" s="104">
        <v>1787</v>
      </c>
      <c r="G11" s="104">
        <v>38896</v>
      </c>
      <c r="H11" s="21">
        <v>173751.73</v>
      </c>
      <c r="I11" s="21">
        <v>4320.75</v>
      </c>
      <c r="J11" s="104">
        <v>169431</v>
      </c>
      <c r="K11" s="104">
        <v>0</v>
      </c>
      <c r="L11" s="104">
        <v>169431</v>
      </c>
      <c r="M11" s="104">
        <v>130535</v>
      </c>
    </row>
    <row r="12" spans="1:13" ht="15" customHeight="1" x14ac:dyDescent="0.25">
      <c r="A12" t="str">
        <f t="shared" si="0"/>
        <v>BBVA SEGUROS45626</v>
      </c>
      <c r="B12" s="1" t="s">
        <v>3</v>
      </c>
      <c r="C12" s="34">
        <v>45626</v>
      </c>
      <c r="D12" s="104">
        <v>31025</v>
      </c>
      <c r="E12" s="104">
        <v>7442</v>
      </c>
      <c r="F12" s="104">
        <v>1324</v>
      </c>
      <c r="G12" s="104">
        <v>39791</v>
      </c>
      <c r="H12" s="21">
        <v>176725.11</v>
      </c>
      <c r="I12" s="21">
        <v>4493.3999999999996</v>
      </c>
      <c r="J12" s="104">
        <v>172232</v>
      </c>
      <c r="K12" s="104">
        <v>0</v>
      </c>
      <c r="L12" s="104">
        <v>172232</v>
      </c>
      <c r="M12" s="104">
        <v>132440</v>
      </c>
    </row>
    <row r="13" spans="1:13" ht="15" customHeight="1" x14ac:dyDescent="0.25">
      <c r="A13" t="str">
        <f t="shared" si="0"/>
        <v>BBVA SEGUROS45657</v>
      </c>
      <c r="B13" s="1" t="s">
        <v>3</v>
      </c>
      <c r="C13" s="34">
        <v>45657</v>
      </c>
      <c r="D13" s="104">
        <v>29934</v>
      </c>
      <c r="E13" s="104">
        <v>8173</v>
      </c>
      <c r="F13" s="104">
        <v>1243</v>
      </c>
      <c r="G13" s="104">
        <v>39350</v>
      </c>
      <c r="H13" s="21">
        <v>179257.94</v>
      </c>
      <c r="I13" s="21">
        <v>4525.29</v>
      </c>
      <c r="J13" s="104">
        <v>174733</v>
      </c>
      <c r="K13" s="104">
        <v>181</v>
      </c>
      <c r="L13" s="104">
        <v>174913</v>
      </c>
      <c r="M13" s="104">
        <v>135564</v>
      </c>
    </row>
    <row r="14" spans="1:13" ht="15" customHeight="1" x14ac:dyDescent="0.25">
      <c r="A14" t="str">
        <f t="shared" si="0"/>
        <v>BERKLEY45596</v>
      </c>
      <c r="B14" s="1" t="s">
        <v>4</v>
      </c>
      <c r="C14" s="34">
        <v>45596</v>
      </c>
      <c r="D14" s="104">
        <v>12571</v>
      </c>
      <c r="E14" s="104">
        <v>295</v>
      </c>
      <c r="F14" s="104">
        <v>3714</v>
      </c>
      <c r="G14" s="104">
        <v>16581</v>
      </c>
      <c r="H14" s="21">
        <v>43567.57</v>
      </c>
      <c r="I14" s="21">
        <v>497.47</v>
      </c>
      <c r="J14" s="104">
        <v>43070</v>
      </c>
      <c r="K14" s="104">
        <v>497</v>
      </c>
      <c r="L14" s="104">
        <v>43568</v>
      </c>
      <c r="M14" s="104">
        <v>26987</v>
      </c>
    </row>
    <row r="15" spans="1:13" ht="15" customHeight="1" x14ac:dyDescent="0.25">
      <c r="A15" t="str">
        <f t="shared" si="0"/>
        <v>BERKLEY45626</v>
      </c>
      <c r="B15" s="1" t="s">
        <v>4</v>
      </c>
      <c r="C15" s="34">
        <v>45626</v>
      </c>
      <c r="D15" s="104">
        <v>12720</v>
      </c>
      <c r="E15" s="104">
        <v>338</v>
      </c>
      <c r="F15" s="104">
        <v>3750</v>
      </c>
      <c r="G15" s="104">
        <v>16808</v>
      </c>
      <c r="H15" s="21">
        <v>44131.77</v>
      </c>
      <c r="I15" s="21">
        <v>497.47</v>
      </c>
      <c r="J15" s="104">
        <v>43634</v>
      </c>
      <c r="K15" s="104">
        <v>497</v>
      </c>
      <c r="L15" s="104">
        <v>44132</v>
      </c>
      <c r="M15" s="104">
        <v>27323</v>
      </c>
    </row>
    <row r="16" spans="1:13" ht="15" customHeight="1" x14ac:dyDescent="0.25">
      <c r="A16" t="str">
        <f t="shared" si="0"/>
        <v>BERKLEY45657</v>
      </c>
      <c r="B16" s="1" t="s">
        <v>4</v>
      </c>
      <c r="C16" s="34">
        <v>45657</v>
      </c>
      <c r="D16" s="104">
        <v>13098</v>
      </c>
      <c r="E16" s="104">
        <v>342</v>
      </c>
      <c r="F16" s="104">
        <v>3675</v>
      </c>
      <c r="G16" s="104">
        <v>17114</v>
      </c>
      <c r="H16" s="21">
        <v>45255.67</v>
      </c>
      <c r="I16" s="21">
        <v>2048.08</v>
      </c>
      <c r="J16" s="104">
        <v>43208</v>
      </c>
      <c r="K16" s="104">
        <v>2048</v>
      </c>
      <c r="L16" s="104">
        <v>45256</v>
      </c>
      <c r="M16" s="104">
        <v>28141</v>
      </c>
    </row>
    <row r="17" spans="1:13" ht="15" customHeight="1" x14ac:dyDescent="0.25">
      <c r="A17" t="str">
        <f t="shared" si="0"/>
        <v>BOLIVAR45596</v>
      </c>
      <c r="B17" s="1" t="s">
        <v>5</v>
      </c>
      <c r="C17" s="34">
        <v>45596</v>
      </c>
      <c r="D17" s="104">
        <v>231067</v>
      </c>
      <c r="E17" s="104">
        <v>15226</v>
      </c>
      <c r="F17" s="104">
        <v>52868</v>
      </c>
      <c r="G17" s="104">
        <v>299161</v>
      </c>
      <c r="H17" s="21">
        <v>1552462.13</v>
      </c>
      <c r="I17" s="21">
        <v>1056552.25</v>
      </c>
      <c r="J17" s="104">
        <v>495910</v>
      </c>
      <c r="K17" s="104">
        <v>0</v>
      </c>
      <c r="L17" s="104">
        <v>495910</v>
      </c>
      <c r="M17" s="104">
        <v>196749</v>
      </c>
    </row>
    <row r="18" spans="1:13" ht="15" customHeight="1" x14ac:dyDescent="0.25">
      <c r="A18" t="str">
        <f t="shared" si="0"/>
        <v>BOLIVAR45626</v>
      </c>
      <c r="B18" s="1" t="s">
        <v>5</v>
      </c>
      <c r="C18" s="34">
        <v>45626</v>
      </c>
      <c r="D18" s="104">
        <v>232707</v>
      </c>
      <c r="E18" s="104">
        <v>15157</v>
      </c>
      <c r="F18" s="104">
        <v>54150</v>
      </c>
      <c r="G18" s="104">
        <v>302015</v>
      </c>
      <c r="H18" s="21">
        <v>1587976.95</v>
      </c>
      <c r="I18" s="21">
        <v>1051629.72</v>
      </c>
      <c r="J18" s="104">
        <v>536347</v>
      </c>
      <c r="K18" s="104">
        <v>0</v>
      </c>
      <c r="L18" s="104">
        <v>536347</v>
      </c>
      <c r="M18" s="104">
        <v>234332</v>
      </c>
    </row>
    <row r="19" spans="1:13" ht="15" customHeight="1" x14ac:dyDescent="0.25">
      <c r="A19" t="str">
        <f t="shared" si="0"/>
        <v>BOLIVAR45657</v>
      </c>
      <c r="B19" s="1" t="s">
        <v>5</v>
      </c>
      <c r="C19" s="34">
        <v>45657</v>
      </c>
      <c r="D19" s="104">
        <v>239535</v>
      </c>
      <c r="E19" s="104">
        <v>17970</v>
      </c>
      <c r="F19" s="104">
        <v>57385</v>
      </c>
      <c r="G19" s="104">
        <v>314890</v>
      </c>
      <c r="H19" s="21">
        <v>1596202.27</v>
      </c>
      <c r="I19" s="21">
        <v>1056613.52</v>
      </c>
      <c r="J19" s="104">
        <v>539589</v>
      </c>
      <c r="K19" s="104">
        <v>0</v>
      </c>
      <c r="L19" s="104">
        <v>539589</v>
      </c>
      <c r="M19" s="104">
        <v>224699</v>
      </c>
    </row>
    <row r="20" spans="1:13" ht="15" customHeight="1" x14ac:dyDescent="0.25">
      <c r="A20" t="str">
        <f t="shared" si="0"/>
        <v>CARDIF45596</v>
      </c>
      <c r="B20" s="1" t="s">
        <v>6</v>
      </c>
      <c r="C20" s="34">
        <v>45596</v>
      </c>
      <c r="D20" s="104">
        <v>226415</v>
      </c>
      <c r="E20" s="104">
        <v>8860</v>
      </c>
      <c r="F20" s="104">
        <v>7778</v>
      </c>
      <c r="G20" s="104">
        <v>243054</v>
      </c>
      <c r="H20" s="21">
        <v>557611.63</v>
      </c>
      <c r="I20" s="21">
        <v>68407.600000000006</v>
      </c>
      <c r="J20" s="104">
        <v>489204</v>
      </c>
      <c r="K20" s="104">
        <v>36458</v>
      </c>
      <c r="L20" s="104">
        <v>525662</v>
      </c>
      <c r="M20" s="104">
        <v>282608</v>
      </c>
    </row>
    <row r="21" spans="1:13" ht="15" customHeight="1" x14ac:dyDescent="0.25">
      <c r="A21" t="str">
        <f t="shared" si="0"/>
        <v>CARDIF45626</v>
      </c>
      <c r="B21" s="1" t="s">
        <v>6</v>
      </c>
      <c r="C21" s="34">
        <v>45626</v>
      </c>
      <c r="D21" s="104">
        <v>226280</v>
      </c>
      <c r="E21" s="104">
        <v>9248</v>
      </c>
      <c r="F21" s="104">
        <v>8018</v>
      </c>
      <c r="G21" s="104">
        <v>243545</v>
      </c>
      <c r="H21" s="21">
        <v>575195.4</v>
      </c>
      <c r="I21" s="21">
        <v>85047.56</v>
      </c>
      <c r="J21" s="104">
        <v>490148</v>
      </c>
      <c r="K21" s="104">
        <v>36532</v>
      </c>
      <c r="L21" s="104">
        <v>526680</v>
      </c>
      <c r="M21" s="104">
        <v>283135</v>
      </c>
    </row>
    <row r="22" spans="1:13" ht="15" customHeight="1" x14ac:dyDescent="0.25">
      <c r="A22" t="str">
        <f t="shared" si="0"/>
        <v>CARDIF45657</v>
      </c>
      <c r="B22" s="1" t="s">
        <v>6</v>
      </c>
      <c r="C22" s="34">
        <v>45657</v>
      </c>
      <c r="D22" s="104">
        <v>226523</v>
      </c>
      <c r="E22" s="104">
        <v>9746</v>
      </c>
      <c r="F22" s="104">
        <v>7772</v>
      </c>
      <c r="G22" s="104">
        <v>244041</v>
      </c>
      <c r="H22" s="21">
        <v>564590.81999999995</v>
      </c>
      <c r="I22" s="21">
        <v>74070.14</v>
      </c>
      <c r="J22" s="104">
        <v>490521</v>
      </c>
      <c r="K22" s="104">
        <v>36606</v>
      </c>
      <c r="L22" s="104">
        <v>527127</v>
      </c>
      <c r="M22" s="104">
        <v>283085</v>
      </c>
    </row>
    <row r="23" spans="1:13" ht="15" customHeight="1" x14ac:dyDescent="0.25">
      <c r="A23" t="str">
        <f t="shared" si="0"/>
        <v>CHUBB45596</v>
      </c>
      <c r="B23" s="1" t="s">
        <v>7</v>
      </c>
      <c r="C23" s="34">
        <v>45596</v>
      </c>
      <c r="D23" s="104">
        <v>78204</v>
      </c>
      <c r="E23" s="104">
        <v>11754</v>
      </c>
      <c r="F23" s="104">
        <v>55311</v>
      </c>
      <c r="G23" s="104">
        <v>145269</v>
      </c>
      <c r="H23" s="21">
        <v>295329.75</v>
      </c>
      <c r="I23" s="21">
        <v>21593.49</v>
      </c>
      <c r="J23" s="104">
        <v>273736</v>
      </c>
      <c r="K23" s="104">
        <v>21790</v>
      </c>
      <c r="L23" s="104">
        <v>295527</v>
      </c>
      <c r="M23" s="104">
        <v>150258</v>
      </c>
    </row>
    <row r="24" spans="1:13" ht="15" customHeight="1" x14ac:dyDescent="0.25">
      <c r="A24" t="str">
        <f t="shared" si="0"/>
        <v>CHUBB45626</v>
      </c>
      <c r="B24" s="1" t="s">
        <v>7</v>
      </c>
      <c r="C24" s="34">
        <v>45626</v>
      </c>
      <c r="D24" s="104">
        <v>81747</v>
      </c>
      <c r="E24" s="104">
        <v>12047</v>
      </c>
      <c r="F24" s="104">
        <v>59506</v>
      </c>
      <c r="G24" s="104">
        <v>153300</v>
      </c>
      <c r="H24" s="21">
        <v>300788.34000000003</v>
      </c>
      <c r="I24" s="21">
        <v>18587.849999999999</v>
      </c>
      <c r="J24" s="104">
        <v>282200</v>
      </c>
      <c r="K24" s="104">
        <v>12535</v>
      </c>
      <c r="L24" s="104">
        <v>294736</v>
      </c>
      <c r="M24" s="104">
        <v>141436</v>
      </c>
    </row>
    <row r="25" spans="1:13" ht="15" customHeight="1" x14ac:dyDescent="0.25">
      <c r="A25" t="str">
        <f t="shared" si="0"/>
        <v>CHUBB45657</v>
      </c>
      <c r="B25" s="1" t="s">
        <v>7</v>
      </c>
      <c r="C25" s="34">
        <v>45657</v>
      </c>
      <c r="D25" s="104">
        <v>78953</v>
      </c>
      <c r="E25" s="104">
        <v>12386</v>
      </c>
      <c r="F25" s="104">
        <v>59596</v>
      </c>
      <c r="G25" s="104">
        <v>150934</v>
      </c>
      <c r="H25" s="21">
        <v>283472.62</v>
      </c>
      <c r="I25" s="21">
        <v>20214.09</v>
      </c>
      <c r="J25" s="104">
        <v>263259</v>
      </c>
      <c r="K25" s="104">
        <v>14162</v>
      </c>
      <c r="L25" s="104">
        <v>277420</v>
      </c>
      <c r="M25" s="104">
        <v>126486</v>
      </c>
    </row>
    <row r="26" spans="1:13" ht="15" customHeight="1" x14ac:dyDescent="0.25">
      <c r="A26" t="str">
        <f t="shared" si="0"/>
        <v>COFACE45596</v>
      </c>
      <c r="B26" s="1" t="s">
        <v>95</v>
      </c>
      <c r="C26" s="34">
        <v>45596</v>
      </c>
      <c r="D26" s="104">
        <v>1908</v>
      </c>
      <c r="E26" s="104">
        <v>557</v>
      </c>
      <c r="F26" s="104">
        <v>352</v>
      </c>
      <c r="G26" s="104">
        <v>2817</v>
      </c>
      <c r="H26" s="21">
        <v>22422.71</v>
      </c>
      <c r="I26" s="21">
        <v>1307.22</v>
      </c>
      <c r="J26" s="104">
        <v>21115</v>
      </c>
      <c r="K26" s="104">
        <v>423</v>
      </c>
      <c r="L26" s="104">
        <v>21538</v>
      </c>
      <c r="M26" s="104">
        <v>18721</v>
      </c>
    </row>
    <row r="27" spans="1:13" ht="15" customHeight="1" x14ac:dyDescent="0.25">
      <c r="A27" t="str">
        <f t="shared" si="0"/>
        <v>COFACE45626</v>
      </c>
      <c r="B27" s="1" t="s">
        <v>95</v>
      </c>
      <c r="C27" s="34">
        <v>45626</v>
      </c>
      <c r="D27" s="104">
        <v>1884</v>
      </c>
      <c r="E27" s="104">
        <v>376</v>
      </c>
      <c r="F27" s="104">
        <v>350</v>
      </c>
      <c r="G27" s="104">
        <v>2610</v>
      </c>
      <c r="H27" s="21">
        <v>22420.89</v>
      </c>
      <c r="I27" s="21">
        <v>2023.7</v>
      </c>
      <c r="J27" s="104">
        <v>20397</v>
      </c>
      <c r="K27" s="104">
        <v>391</v>
      </c>
      <c r="L27" s="104">
        <v>20789</v>
      </c>
      <c r="M27" s="104">
        <v>18179</v>
      </c>
    </row>
    <row r="28" spans="1:13" ht="15" customHeight="1" x14ac:dyDescent="0.25">
      <c r="A28" t="str">
        <f t="shared" si="0"/>
        <v>COFACE45657</v>
      </c>
      <c r="B28" s="1" t="s">
        <v>95</v>
      </c>
      <c r="C28" s="34">
        <v>45657</v>
      </c>
      <c r="D28" s="104">
        <v>1919</v>
      </c>
      <c r="E28" s="104">
        <v>408</v>
      </c>
      <c r="F28" s="104">
        <v>342</v>
      </c>
      <c r="G28" s="104">
        <v>2669</v>
      </c>
      <c r="H28" s="21">
        <v>23784.01</v>
      </c>
      <c r="I28" s="21">
        <v>2420.98</v>
      </c>
      <c r="J28" s="104">
        <v>21363</v>
      </c>
      <c r="K28" s="104">
        <v>400</v>
      </c>
      <c r="L28" s="104">
        <v>21763</v>
      </c>
      <c r="M28" s="104">
        <v>19095</v>
      </c>
    </row>
    <row r="29" spans="1:13" ht="15" customHeight="1" x14ac:dyDescent="0.25">
      <c r="A29" t="str">
        <f t="shared" si="0"/>
        <v>COLMENA45596</v>
      </c>
      <c r="B29" s="1" t="s">
        <v>115</v>
      </c>
      <c r="C29" s="34">
        <v>45596</v>
      </c>
      <c r="D29" s="104">
        <v>6610</v>
      </c>
      <c r="E29" s="104">
        <v>1753</v>
      </c>
      <c r="F29" s="104">
        <v>1113</v>
      </c>
      <c r="G29" s="104">
        <v>9476</v>
      </c>
      <c r="H29" s="21">
        <v>98953.1</v>
      </c>
      <c r="I29" s="21">
        <v>5437.44</v>
      </c>
      <c r="J29" s="104">
        <v>93516</v>
      </c>
      <c r="K29" s="104">
        <v>0</v>
      </c>
      <c r="L29" s="104">
        <v>93516</v>
      </c>
      <c r="M29" s="104">
        <v>84040</v>
      </c>
    </row>
    <row r="30" spans="1:13" ht="15" customHeight="1" x14ac:dyDescent="0.25">
      <c r="A30" t="str">
        <f t="shared" si="0"/>
        <v>COLMENA45626</v>
      </c>
      <c r="B30" s="1" t="s">
        <v>115</v>
      </c>
      <c r="C30" s="34">
        <v>45626</v>
      </c>
      <c r="D30" s="104">
        <v>6640</v>
      </c>
      <c r="E30" s="104">
        <v>1567</v>
      </c>
      <c r="F30" s="104">
        <v>1241</v>
      </c>
      <c r="G30" s="104">
        <v>9449</v>
      </c>
      <c r="H30" s="21">
        <v>99441.27</v>
      </c>
      <c r="I30" s="21">
        <v>5437.44</v>
      </c>
      <c r="J30" s="104">
        <v>94004</v>
      </c>
      <c r="K30" s="104">
        <v>0</v>
      </c>
      <c r="L30" s="104">
        <v>94004</v>
      </c>
      <c r="M30" s="104">
        <v>84555</v>
      </c>
    </row>
    <row r="31" spans="1:13" ht="15" customHeight="1" x14ac:dyDescent="0.25">
      <c r="A31" t="str">
        <f t="shared" si="0"/>
        <v>COLMENA45657</v>
      </c>
      <c r="B31" s="1" t="s">
        <v>115</v>
      </c>
      <c r="C31" s="34">
        <v>45657</v>
      </c>
      <c r="D31" s="104">
        <v>6912</v>
      </c>
      <c r="E31" s="104">
        <v>1814</v>
      </c>
      <c r="F31" s="104">
        <v>1114</v>
      </c>
      <c r="G31" s="104">
        <v>9840</v>
      </c>
      <c r="H31" s="21">
        <v>99656.66</v>
      </c>
      <c r="I31" s="21">
        <v>6232.68</v>
      </c>
      <c r="J31" s="104">
        <v>93424</v>
      </c>
      <c r="K31" s="104">
        <v>795</v>
      </c>
      <c r="L31" s="104">
        <v>94219</v>
      </c>
      <c r="M31" s="104">
        <v>84379</v>
      </c>
    </row>
    <row r="32" spans="1:13" x14ac:dyDescent="0.25">
      <c r="A32" t="str">
        <f t="shared" si="0"/>
        <v>CONFIANZA45596</v>
      </c>
      <c r="B32" s="1" t="s">
        <v>8</v>
      </c>
      <c r="C32" s="34">
        <v>45596</v>
      </c>
      <c r="D32" s="104">
        <v>21655</v>
      </c>
      <c r="E32" s="104">
        <v>9990</v>
      </c>
      <c r="F32" s="104">
        <v>6578</v>
      </c>
      <c r="G32" s="104">
        <v>38223</v>
      </c>
      <c r="H32" s="21">
        <v>138448.24</v>
      </c>
      <c r="I32" s="21">
        <v>18844.41</v>
      </c>
      <c r="J32" s="104">
        <v>119604</v>
      </c>
      <c r="K32" s="104">
        <v>1744</v>
      </c>
      <c r="L32" s="104">
        <v>121347</v>
      </c>
      <c r="M32" s="104">
        <v>83125</v>
      </c>
    </row>
    <row r="33" spans="1:13" x14ac:dyDescent="0.25">
      <c r="A33" t="str">
        <f t="shared" si="0"/>
        <v>CONFIANZA45626</v>
      </c>
      <c r="B33" s="1" t="s">
        <v>8</v>
      </c>
      <c r="C33" s="34">
        <v>45626</v>
      </c>
      <c r="D33" s="104">
        <v>20522</v>
      </c>
      <c r="E33" s="104">
        <v>10350</v>
      </c>
      <c r="F33" s="104">
        <v>6555</v>
      </c>
      <c r="G33" s="104">
        <v>37427</v>
      </c>
      <c r="H33" s="21">
        <v>141330.26</v>
      </c>
      <c r="I33" s="21">
        <v>18051.310000000001</v>
      </c>
      <c r="J33" s="104">
        <v>123279</v>
      </c>
      <c r="K33" s="104">
        <v>1270</v>
      </c>
      <c r="L33" s="104">
        <v>124549</v>
      </c>
      <c r="M33" s="104">
        <v>87122</v>
      </c>
    </row>
    <row r="34" spans="1:13" x14ac:dyDescent="0.25">
      <c r="A34" t="str">
        <f t="shared" si="0"/>
        <v>CONFIANZA45657</v>
      </c>
      <c r="B34" s="1" t="s">
        <v>8</v>
      </c>
      <c r="C34" s="34">
        <v>45657</v>
      </c>
      <c r="D34" s="104">
        <v>20922</v>
      </c>
      <c r="E34" s="104">
        <v>11712</v>
      </c>
      <c r="F34" s="104">
        <v>6574</v>
      </c>
      <c r="G34" s="104">
        <v>39208</v>
      </c>
      <c r="H34" s="21">
        <v>143336.5</v>
      </c>
      <c r="I34" s="21">
        <v>18212.43</v>
      </c>
      <c r="J34" s="104">
        <v>125124</v>
      </c>
      <c r="K34" s="104">
        <v>3966</v>
      </c>
      <c r="L34" s="104">
        <v>129090</v>
      </c>
      <c r="M34" s="104">
        <v>89883</v>
      </c>
    </row>
    <row r="35" spans="1:13" x14ac:dyDescent="0.25">
      <c r="A35" t="str">
        <f t="shared" si="0"/>
        <v>EQUIDAD45596</v>
      </c>
      <c r="B35" s="1" t="s">
        <v>9</v>
      </c>
      <c r="C35" s="34">
        <v>45596</v>
      </c>
      <c r="D35" s="104">
        <v>53383</v>
      </c>
      <c r="E35" s="104">
        <v>7465</v>
      </c>
      <c r="F35" s="104">
        <v>2125</v>
      </c>
      <c r="G35" s="104">
        <v>62973</v>
      </c>
      <c r="H35" s="21">
        <v>105494.16</v>
      </c>
      <c r="I35" s="21">
        <v>28799.15</v>
      </c>
      <c r="J35" s="104">
        <v>76695</v>
      </c>
      <c r="K35" s="104">
        <v>0</v>
      </c>
      <c r="L35" s="104">
        <v>76695</v>
      </c>
      <c r="M35" s="104">
        <v>13722</v>
      </c>
    </row>
    <row r="36" spans="1:13" x14ac:dyDescent="0.25">
      <c r="A36" t="str">
        <f t="shared" si="0"/>
        <v>EQUIDAD45626</v>
      </c>
      <c r="B36" s="1" t="s">
        <v>9</v>
      </c>
      <c r="C36" s="34">
        <v>45626</v>
      </c>
      <c r="D36" s="104">
        <v>53581</v>
      </c>
      <c r="E36" s="104">
        <v>7507</v>
      </c>
      <c r="F36" s="104">
        <v>1873</v>
      </c>
      <c r="G36" s="104">
        <v>62961</v>
      </c>
      <c r="H36" s="21">
        <v>106333.84</v>
      </c>
      <c r="I36" s="21">
        <v>28576.35</v>
      </c>
      <c r="J36" s="104">
        <v>77757</v>
      </c>
      <c r="K36" s="104">
        <v>0</v>
      </c>
      <c r="L36" s="104">
        <v>77757</v>
      </c>
      <c r="M36" s="104">
        <v>14796</v>
      </c>
    </row>
    <row r="37" spans="1:13" x14ac:dyDescent="0.25">
      <c r="A37" t="str">
        <f t="shared" si="0"/>
        <v>EQUIDAD45657</v>
      </c>
      <c r="B37" s="1" t="s">
        <v>9</v>
      </c>
      <c r="C37" s="34">
        <v>45657</v>
      </c>
      <c r="D37" s="104">
        <v>54133</v>
      </c>
      <c r="E37" s="104">
        <v>7670</v>
      </c>
      <c r="F37" s="104">
        <v>1520</v>
      </c>
      <c r="G37" s="104">
        <v>63322</v>
      </c>
      <c r="H37" s="21">
        <v>104344.09</v>
      </c>
      <c r="I37" s="21">
        <v>28190.86</v>
      </c>
      <c r="J37" s="104">
        <v>76153</v>
      </c>
      <c r="K37" s="104">
        <v>0</v>
      </c>
      <c r="L37" s="104">
        <v>76153</v>
      </c>
      <c r="M37" s="104">
        <v>12832</v>
      </c>
    </row>
    <row r="38" spans="1:13" x14ac:dyDescent="0.25">
      <c r="A38" t="str">
        <f t="shared" si="0"/>
        <v>ESTADO45596</v>
      </c>
      <c r="B38" s="1" t="s">
        <v>10</v>
      </c>
      <c r="C38" s="34">
        <v>45596</v>
      </c>
      <c r="D38" s="104">
        <v>178281</v>
      </c>
      <c r="E38" s="104">
        <v>40749</v>
      </c>
      <c r="F38" s="104">
        <v>31884</v>
      </c>
      <c r="G38" s="104">
        <v>250914</v>
      </c>
      <c r="H38" s="21">
        <v>444109.92</v>
      </c>
      <c r="I38" s="21">
        <v>30315.75</v>
      </c>
      <c r="J38" s="104">
        <v>413794</v>
      </c>
      <c r="K38" s="104">
        <v>19113</v>
      </c>
      <c r="L38" s="104">
        <v>432907</v>
      </c>
      <c r="M38" s="104">
        <v>181993</v>
      </c>
    </row>
    <row r="39" spans="1:13" x14ac:dyDescent="0.25">
      <c r="A39" t="str">
        <f t="shared" si="0"/>
        <v>ESTADO45626</v>
      </c>
      <c r="B39" s="1" t="s">
        <v>10</v>
      </c>
      <c r="C39" s="34">
        <v>45626</v>
      </c>
      <c r="D39" s="104">
        <v>177096</v>
      </c>
      <c r="E39" s="104">
        <v>41469</v>
      </c>
      <c r="F39" s="104">
        <v>31350</v>
      </c>
      <c r="G39" s="104">
        <v>249914</v>
      </c>
      <c r="H39" s="21">
        <v>465430.53</v>
      </c>
      <c r="I39" s="21">
        <v>30751.81</v>
      </c>
      <c r="J39" s="104">
        <v>434679</v>
      </c>
      <c r="K39" s="104">
        <v>19927</v>
      </c>
      <c r="L39" s="104">
        <v>454605</v>
      </c>
      <c r="M39" s="104">
        <v>204691</v>
      </c>
    </row>
    <row r="40" spans="1:13" x14ac:dyDescent="0.25">
      <c r="A40" t="str">
        <f t="shared" si="0"/>
        <v>ESTADO45657</v>
      </c>
      <c r="B40" s="1" t="s">
        <v>10</v>
      </c>
      <c r="C40" s="34">
        <v>45657</v>
      </c>
      <c r="D40" s="104">
        <v>176414</v>
      </c>
      <c r="E40" s="104">
        <v>43080</v>
      </c>
      <c r="F40" s="104">
        <v>32197</v>
      </c>
      <c r="G40" s="104">
        <v>251691</v>
      </c>
      <c r="H40" s="21">
        <v>452005.36</v>
      </c>
      <c r="I40" s="21">
        <v>31742.49</v>
      </c>
      <c r="J40" s="104">
        <v>420263</v>
      </c>
      <c r="K40" s="104">
        <v>21928</v>
      </c>
      <c r="L40" s="104">
        <v>442191</v>
      </c>
      <c r="M40" s="104">
        <v>190500</v>
      </c>
    </row>
    <row r="41" spans="1:13" x14ac:dyDescent="0.25">
      <c r="A41" t="str">
        <f t="shared" si="0"/>
        <v>EVEREST45596</v>
      </c>
      <c r="B41" s="1" t="s">
        <v>116</v>
      </c>
      <c r="C41" s="34">
        <v>45596</v>
      </c>
      <c r="D41" s="104">
        <v>3</v>
      </c>
      <c r="E41" s="104">
        <v>4</v>
      </c>
      <c r="F41" s="104">
        <v>0</v>
      </c>
      <c r="G41" s="104">
        <v>7</v>
      </c>
      <c r="H41" s="21">
        <v>38403.75</v>
      </c>
      <c r="I41" s="21">
        <v>1865.06</v>
      </c>
      <c r="J41" s="104">
        <v>36539</v>
      </c>
      <c r="K41" s="104">
        <v>1</v>
      </c>
      <c r="L41" s="104">
        <v>36540</v>
      </c>
      <c r="M41" s="104">
        <v>36533</v>
      </c>
    </row>
    <row r="42" spans="1:13" x14ac:dyDescent="0.25">
      <c r="A42" t="str">
        <f t="shared" si="0"/>
        <v>EVEREST45626</v>
      </c>
      <c r="B42" s="1" t="s">
        <v>116</v>
      </c>
      <c r="C42" s="34">
        <v>45626</v>
      </c>
      <c r="D42" s="104">
        <v>27</v>
      </c>
      <c r="E42" s="104">
        <v>26</v>
      </c>
      <c r="F42" s="104">
        <v>0</v>
      </c>
      <c r="G42" s="104">
        <v>53</v>
      </c>
      <c r="H42" s="21">
        <v>38403.75</v>
      </c>
      <c r="I42" s="21">
        <v>2564.69</v>
      </c>
      <c r="J42" s="104">
        <v>35839</v>
      </c>
      <c r="K42" s="104">
        <v>8</v>
      </c>
      <c r="L42" s="104">
        <v>35847</v>
      </c>
      <c r="M42" s="104">
        <v>35794</v>
      </c>
    </row>
    <row r="43" spans="1:13" x14ac:dyDescent="0.25">
      <c r="A43" t="str">
        <f t="shared" si="0"/>
        <v>EVEREST45657</v>
      </c>
      <c r="B43" s="1" t="s">
        <v>116</v>
      </c>
      <c r="C43" s="34">
        <v>45657</v>
      </c>
      <c r="D43" s="104">
        <v>146</v>
      </c>
      <c r="E43" s="104">
        <v>149</v>
      </c>
      <c r="F43" s="104">
        <v>82</v>
      </c>
      <c r="G43" s="104">
        <v>377</v>
      </c>
      <c r="H43" s="21">
        <v>38403.75</v>
      </c>
      <c r="I43" s="21">
        <v>4076.25</v>
      </c>
      <c r="J43" s="104">
        <v>34328</v>
      </c>
      <c r="K43" s="104">
        <v>57</v>
      </c>
      <c r="L43" s="104">
        <v>34384</v>
      </c>
      <c r="M43" s="104">
        <v>34007</v>
      </c>
    </row>
    <row r="44" spans="1:13" x14ac:dyDescent="0.25">
      <c r="A44" t="str">
        <f t="shared" si="0"/>
        <v>HDI SEGUROS45596</v>
      </c>
      <c r="B44" s="1" t="s">
        <v>99</v>
      </c>
      <c r="C44" s="34">
        <v>45596</v>
      </c>
      <c r="D44" s="104">
        <v>47190</v>
      </c>
      <c r="E44" s="104">
        <v>3653</v>
      </c>
      <c r="F44" s="104">
        <v>1550</v>
      </c>
      <c r="G44" s="104">
        <v>52392</v>
      </c>
      <c r="H44" s="21">
        <v>127621.14</v>
      </c>
      <c r="I44" s="21">
        <v>55693.72</v>
      </c>
      <c r="J44" s="104">
        <v>71927</v>
      </c>
      <c r="K44" s="104">
        <v>6890</v>
      </c>
      <c r="L44" s="104">
        <v>78817</v>
      </c>
      <c r="M44" s="104">
        <v>26425</v>
      </c>
    </row>
    <row r="45" spans="1:13" x14ac:dyDescent="0.25">
      <c r="A45" t="str">
        <f t="shared" si="0"/>
        <v>HDI SEGUROS45626</v>
      </c>
      <c r="B45" s="1" t="s">
        <v>99</v>
      </c>
      <c r="C45" s="34">
        <v>45626</v>
      </c>
      <c r="D45" s="104">
        <v>46931</v>
      </c>
      <c r="E45" s="104">
        <v>3536</v>
      </c>
      <c r="F45" s="104">
        <v>1744</v>
      </c>
      <c r="G45" s="104">
        <v>52211</v>
      </c>
      <c r="H45" s="21">
        <v>128671.36</v>
      </c>
      <c r="I45" s="21">
        <v>53280.4</v>
      </c>
      <c r="J45" s="104">
        <v>75391</v>
      </c>
      <c r="K45" s="104">
        <v>6902</v>
      </c>
      <c r="L45" s="104">
        <v>82293</v>
      </c>
      <c r="M45" s="104">
        <v>30081</v>
      </c>
    </row>
    <row r="46" spans="1:13" x14ac:dyDescent="0.25">
      <c r="A46" t="str">
        <f t="shared" si="0"/>
        <v>HDI SEGUROS45657</v>
      </c>
      <c r="B46" s="1" t="s">
        <v>99</v>
      </c>
      <c r="C46" s="34">
        <v>45657</v>
      </c>
      <c r="D46" s="104">
        <v>45422</v>
      </c>
      <c r="E46" s="104">
        <v>3576</v>
      </c>
      <c r="F46" s="104">
        <v>1674</v>
      </c>
      <c r="G46" s="104">
        <v>50673</v>
      </c>
      <c r="H46" s="21">
        <v>116030.71</v>
      </c>
      <c r="I46" s="21">
        <v>54747.99</v>
      </c>
      <c r="J46" s="104">
        <v>61283</v>
      </c>
      <c r="K46" s="104">
        <v>7234</v>
      </c>
      <c r="L46" s="104">
        <v>68517</v>
      </c>
      <c r="M46" s="104">
        <v>17845</v>
      </c>
    </row>
    <row r="47" spans="1:13" x14ac:dyDescent="0.25">
      <c r="A47" t="str">
        <f t="shared" si="0"/>
        <v>JMALUCELLI TRAVELERS45596</v>
      </c>
      <c r="B47" s="1" t="s">
        <v>11</v>
      </c>
      <c r="C47" s="34">
        <v>45596</v>
      </c>
      <c r="D47" s="104">
        <v>4052</v>
      </c>
      <c r="E47" s="104">
        <v>362</v>
      </c>
      <c r="F47" s="104">
        <v>533</v>
      </c>
      <c r="G47" s="104">
        <v>4947</v>
      </c>
      <c r="H47" s="21">
        <v>45279</v>
      </c>
      <c r="I47" s="21">
        <v>694.29</v>
      </c>
      <c r="J47" s="104">
        <v>44585</v>
      </c>
      <c r="K47" s="104">
        <v>0</v>
      </c>
      <c r="L47" s="104">
        <v>44585</v>
      </c>
      <c r="M47" s="104">
        <v>39638</v>
      </c>
    </row>
    <row r="48" spans="1:13" x14ac:dyDescent="0.25">
      <c r="A48" t="str">
        <f t="shared" si="0"/>
        <v>JMALUCELLI TRAVELERS45626</v>
      </c>
      <c r="B48" s="1" t="s">
        <v>11</v>
      </c>
      <c r="C48" s="34">
        <v>45626</v>
      </c>
      <c r="D48" s="104">
        <v>3947</v>
      </c>
      <c r="E48" s="104">
        <v>355</v>
      </c>
      <c r="F48" s="104">
        <v>526</v>
      </c>
      <c r="G48" s="104">
        <v>4827</v>
      </c>
      <c r="H48" s="21">
        <v>45343.82</v>
      </c>
      <c r="I48" s="21">
        <v>611.04999999999995</v>
      </c>
      <c r="J48" s="104">
        <v>44733</v>
      </c>
      <c r="K48" s="104">
        <v>0</v>
      </c>
      <c r="L48" s="104">
        <v>44733</v>
      </c>
      <c r="M48" s="104">
        <v>39905</v>
      </c>
    </row>
    <row r="49" spans="1:13" x14ac:dyDescent="0.25">
      <c r="A49" t="str">
        <f t="shared" si="0"/>
        <v>JMALUCELLI TRAVELERS45657</v>
      </c>
      <c r="B49" s="1" t="s">
        <v>11</v>
      </c>
      <c r="C49" s="34">
        <v>45657</v>
      </c>
      <c r="D49" s="104">
        <v>3900</v>
      </c>
      <c r="E49" s="104">
        <v>439</v>
      </c>
      <c r="F49" s="104">
        <v>496</v>
      </c>
      <c r="G49" s="104">
        <v>4835</v>
      </c>
      <c r="H49" s="21">
        <v>45059.26</v>
      </c>
      <c r="I49" s="21">
        <v>684.23</v>
      </c>
      <c r="J49" s="104">
        <v>44375</v>
      </c>
      <c r="K49" s="104">
        <v>156</v>
      </c>
      <c r="L49" s="104">
        <v>44531</v>
      </c>
      <c r="M49" s="104">
        <v>39697</v>
      </c>
    </row>
    <row r="50" spans="1:13" x14ac:dyDescent="0.25">
      <c r="A50" t="str">
        <f t="shared" si="0"/>
        <v>LIBERTY45596</v>
      </c>
      <c r="B50" s="1" t="s">
        <v>12</v>
      </c>
      <c r="C50" s="34">
        <v>45596</v>
      </c>
      <c r="D50" s="104">
        <v>164313</v>
      </c>
      <c r="E50" s="104">
        <v>8798</v>
      </c>
      <c r="F50" s="104">
        <v>11960</v>
      </c>
      <c r="G50" s="104">
        <v>185071</v>
      </c>
      <c r="H50" s="21">
        <v>531541.42000000004</v>
      </c>
      <c r="I50" s="21">
        <v>56204.06</v>
      </c>
      <c r="J50" s="104">
        <v>475337</v>
      </c>
      <c r="K50" s="104">
        <v>23643</v>
      </c>
      <c r="L50" s="104">
        <v>498980</v>
      </c>
      <c r="M50" s="104">
        <v>313909</v>
      </c>
    </row>
    <row r="51" spans="1:13" x14ac:dyDescent="0.25">
      <c r="A51" t="str">
        <f t="shared" si="0"/>
        <v>LIBERTY45626</v>
      </c>
      <c r="B51" s="1" t="s">
        <v>12</v>
      </c>
      <c r="C51" s="34">
        <v>45626</v>
      </c>
      <c r="D51" s="104">
        <v>165473</v>
      </c>
      <c r="E51" s="104">
        <v>8779</v>
      </c>
      <c r="F51" s="104">
        <v>11807</v>
      </c>
      <c r="G51" s="104">
        <v>186058</v>
      </c>
      <c r="H51" s="21">
        <v>536139.56000000006</v>
      </c>
      <c r="I51" s="21">
        <v>58255.67</v>
      </c>
      <c r="J51" s="104">
        <v>477884</v>
      </c>
      <c r="K51" s="104">
        <v>26007</v>
      </c>
      <c r="L51" s="104">
        <v>503891</v>
      </c>
      <c r="M51" s="104">
        <v>317832</v>
      </c>
    </row>
    <row r="52" spans="1:13" x14ac:dyDescent="0.25">
      <c r="A52" t="str">
        <f t="shared" si="0"/>
        <v>LIBERTY45657</v>
      </c>
      <c r="B52" s="1" t="s">
        <v>12</v>
      </c>
      <c r="C52" s="34">
        <v>45657</v>
      </c>
      <c r="D52" s="104">
        <v>165997</v>
      </c>
      <c r="E52" s="104">
        <v>9227</v>
      </c>
      <c r="F52" s="104">
        <v>11045</v>
      </c>
      <c r="G52" s="104">
        <v>186269</v>
      </c>
      <c r="H52" s="21">
        <v>532464.71</v>
      </c>
      <c r="I52" s="21">
        <v>64097.279999999999</v>
      </c>
      <c r="J52" s="104">
        <v>468367</v>
      </c>
      <c r="K52" s="104">
        <v>27940</v>
      </c>
      <c r="L52" s="104">
        <v>496308</v>
      </c>
      <c r="M52" s="104">
        <v>310039</v>
      </c>
    </row>
    <row r="53" spans="1:13" x14ac:dyDescent="0.25">
      <c r="A53" t="str">
        <f t="shared" si="0"/>
        <v>MAPFRE45596</v>
      </c>
      <c r="B53" s="1" t="s">
        <v>13</v>
      </c>
      <c r="C53" s="34">
        <v>45596</v>
      </c>
      <c r="D53" s="104">
        <v>156594</v>
      </c>
      <c r="E53" s="104">
        <v>22048</v>
      </c>
      <c r="F53" s="104">
        <v>42410</v>
      </c>
      <c r="G53" s="104">
        <v>221052</v>
      </c>
      <c r="H53" s="21">
        <v>467351.77</v>
      </c>
      <c r="I53" s="21">
        <v>101116.79</v>
      </c>
      <c r="J53" s="104">
        <v>366235</v>
      </c>
      <c r="K53" s="104">
        <v>33158</v>
      </c>
      <c r="L53" s="104">
        <v>399393</v>
      </c>
      <c r="M53" s="104">
        <v>178341</v>
      </c>
    </row>
    <row r="54" spans="1:13" x14ac:dyDescent="0.25">
      <c r="A54" t="str">
        <f t="shared" si="0"/>
        <v>MAPFRE45626</v>
      </c>
      <c r="B54" s="1" t="s">
        <v>13</v>
      </c>
      <c r="C54" s="34">
        <v>45626</v>
      </c>
      <c r="D54" s="104">
        <v>158345</v>
      </c>
      <c r="E54" s="104">
        <v>17994</v>
      </c>
      <c r="F54" s="104">
        <v>41054</v>
      </c>
      <c r="G54" s="104">
        <v>217392</v>
      </c>
      <c r="H54" s="21">
        <v>472873.65</v>
      </c>
      <c r="I54" s="21">
        <v>97303.56</v>
      </c>
      <c r="J54" s="104">
        <v>375570</v>
      </c>
      <c r="K54" s="104">
        <v>32609</v>
      </c>
      <c r="L54" s="104">
        <v>408179</v>
      </c>
      <c r="M54" s="104">
        <v>190787</v>
      </c>
    </row>
    <row r="55" spans="1:13" x14ac:dyDescent="0.25">
      <c r="A55" t="str">
        <f t="shared" si="0"/>
        <v>MAPFRE45657</v>
      </c>
      <c r="B55" s="1" t="s">
        <v>13</v>
      </c>
      <c r="C55" s="34">
        <v>45657</v>
      </c>
      <c r="D55" s="104">
        <v>159779</v>
      </c>
      <c r="E55" s="104">
        <v>17274</v>
      </c>
      <c r="F55" s="104">
        <v>36001</v>
      </c>
      <c r="G55" s="104">
        <v>213055</v>
      </c>
      <c r="H55" s="21">
        <v>463353.52</v>
      </c>
      <c r="I55" s="21">
        <v>109009.38</v>
      </c>
      <c r="J55" s="104">
        <v>354344</v>
      </c>
      <c r="K55" s="104">
        <v>31958</v>
      </c>
      <c r="L55" s="104">
        <v>386302</v>
      </c>
      <c r="M55" s="104">
        <v>173248</v>
      </c>
    </row>
    <row r="56" spans="1:13" x14ac:dyDescent="0.25">
      <c r="A56" t="str">
        <f t="shared" si="0"/>
        <v>MUNDIAL45596</v>
      </c>
      <c r="B56" s="1" t="s">
        <v>14</v>
      </c>
      <c r="C56" s="34">
        <v>45596</v>
      </c>
      <c r="D56" s="104">
        <v>149552</v>
      </c>
      <c r="E56" s="104">
        <v>14401</v>
      </c>
      <c r="F56" s="104">
        <v>3230</v>
      </c>
      <c r="G56" s="104">
        <v>167183</v>
      </c>
      <c r="H56" s="21">
        <v>235752.61</v>
      </c>
      <c r="I56" s="21">
        <v>35248.35</v>
      </c>
      <c r="J56" s="104">
        <v>200504</v>
      </c>
      <c r="K56" s="104">
        <v>468</v>
      </c>
      <c r="L56" s="104">
        <v>200972</v>
      </c>
      <c r="M56" s="104">
        <v>33789</v>
      </c>
    </row>
    <row r="57" spans="1:13" x14ac:dyDescent="0.25">
      <c r="A57" t="str">
        <f t="shared" si="0"/>
        <v>MUNDIAL45626</v>
      </c>
      <c r="B57" s="1" t="s">
        <v>14</v>
      </c>
      <c r="C57" s="34">
        <v>45626</v>
      </c>
      <c r="D57" s="104">
        <v>151917</v>
      </c>
      <c r="E57" s="104">
        <v>14393</v>
      </c>
      <c r="F57" s="104">
        <v>2685</v>
      </c>
      <c r="G57" s="104">
        <v>168995</v>
      </c>
      <c r="H57" s="21">
        <v>240065.65</v>
      </c>
      <c r="I57" s="21">
        <v>27478.080000000002</v>
      </c>
      <c r="J57" s="104">
        <v>212588</v>
      </c>
      <c r="K57" s="104">
        <v>468</v>
      </c>
      <c r="L57" s="104">
        <v>213056</v>
      </c>
      <c r="M57" s="104">
        <v>44061</v>
      </c>
    </row>
    <row r="58" spans="1:13" x14ac:dyDescent="0.25">
      <c r="A58" t="str">
        <f t="shared" si="0"/>
        <v>MUNDIAL45657</v>
      </c>
      <c r="B58" s="1" t="s">
        <v>14</v>
      </c>
      <c r="C58" s="34">
        <v>45657</v>
      </c>
      <c r="D58" s="104">
        <v>153802</v>
      </c>
      <c r="E58" s="104">
        <v>14447</v>
      </c>
      <c r="F58" s="104">
        <v>3587</v>
      </c>
      <c r="G58" s="104">
        <v>171835</v>
      </c>
      <c r="H58" s="21">
        <v>241329.05</v>
      </c>
      <c r="I58" s="21">
        <v>32429.86</v>
      </c>
      <c r="J58" s="104">
        <v>208899</v>
      </c>
      <c r="K58" s="104">
        <v>468</v>
      </c>
      <c r="L58" s="104">
        <v>209367</v>
      </c>
      <c r="M58" s="104">
        <v>37532</v>
      </c>
    </row>
    <row r="59" spans="1:13" x14ac:dyDescent="0.25">
      <c r="A59" t="str">
        <f t="shared" ref="A59:A82" si="1">+B59&amp;C59</f>
        <v>NACIONAL45596</v>
      </c>
      <c r="B59" s="1" t="s">
        <v>15</v>
      </c>
      <c r="C59" s="34">
        <v>45596</v>
      </c>
      <c r="D59" s="104">
        <v>16683</v>
      </c>
      <c r="E59" s="104">
        <v>5105</v>
      </c>
      <c r="F59" s="104">
        <v>1627</v>
      </c>
      <c r="G59" s="104">
        <v>23414</v>
      </c>
      <c r="H59" s="21">
        <v>95777.32</v>
      </c>
      <c r="I59" s="21">
        <v>1901.49</v>
      </c>
      <c r="J59" s="104">
        <v>93876</v>
      </c>
      <c r="K59" s="104">
        <v>0</v>
      </c>
      <c r="L59" s="104">
        <v>93876</v>
      </c>
      <c r="M59" s="104">
        <v>70462</v>
      </c>
    </row>
    <row r="60" spans="1:13" x14ac:dyDescent="0.25">
      <c r="A60" t="str">
        <f t="shared" si="1"/>
        <v>NACIONAL45626</v>
      </c>
      <c r="B60" s="1" t="s">
        <v>15</v>
      </c>
      <c r="C60" s="34">
        <v>45626</v>
      </c>
      <c r="D60" s="104">
        <v>16936</v>
      </c>
      <c r="E60" s="104">
        <v>5829</v>
      </c>
      <c r="F60" s="104">
        <v>1520</v>
      </c>
      <c r="G60" s="104">
        <v>24285</v>
      </c>
      <c r="H60" s="21">
        <v>95049.95</v>
      </c>
      <c r="I60" s="21">
        <v>1901.49</v>
      </c>
      <c r="J60" s="104">
        <v>93148</v>
      </c>
      <c r="K60" s="104">
        <v>0</v>
      </c>
      <c r="L60" s="104">
        <v>93148</v>
      </c>
      <c r="M60" s="104">
        <v>68864</v>
      </c>
    </row>
    <row r="61" spans="1:13" x14ac:dyDescent="0.25">
      <c r="A61" t="str">
        <f t="shared" si="1"/>
        <v>NACIONAL45657</v>
      </c>
      <c r="B61" s="1" t="s">
        <v>15</v>
      </c>
      <c r="C61" s="34">
        <v>45657</v>
      </c>
      <c r="D61" s="104">
        <v>15762</v>
      </c>
      <c r="E61" s="104">
        <v>5188</v>
      </c>
      <c r="F61" s="104">
        <v>1560</v>
      </c>
      <c r="G61" s="104">
        <v>22510</v>
      </c>
      <c r="H61" s="21">
        <v>94580.97</v>
      </c>
      <c r="I61" s="21">
        <v>1901.49</v>
      </c>
      <c r="J61" s="104">
        <v>92679</v>
      </c>
      <c r="K61" s="104">
        <v>0</v>
      </c>
      <c r="L61" s="104">
        <v>92679</v>
      </c>
      <c r="M61" s="104">
        <v>70169</v>
      </c>
    </row>
    <row r="62" spans="1:13" x14ac:dyDescent="0.25">
      <c r="A62" t="str">
        <f t="shared" si="1"/>
        <v>PREVISORA45596</v>
      </c>
      <c r="B62" s="1" t="s">
        <v>16</v>
      </c>
      <c r="C62" s="34">
        <v>45596</v>
      </c>
      <c r="D62" s="104">
        <v>382698</v>
      </c>
      <c r="E62" s="104">
        <v>39073</v>
      </c>
      <c r="F62" s="104">
        <v>65782</v>
      </c>
      <c r="G62" s="104">
        <v>487554</v>
      </c>
      <c r="H62" s="21">
        <v>803509.55</v>
      </c>
      <c r="I62" s="21">
        <v>160703.01999999999</v>
      </c>
      <c r="J62" s="104">
        <v>642807</v>
      </c>
      <c r="K62" s="104">
        <v>0</v>
      </c>
      <c r="L62" s="104">
        <v>642807</v>
      </c>
      <c r="M62" s="104">
        <v>155253</v>
      </c>
    </row>
    <row r="63" spans="1:13" x14ac:dyDescent="0.25">
      <c r="A63" t="str">
        <f t="shared" si="1"/>
        <v>PREVISORA45626</v>
      </c>
      <c r="B63" s="1" t="s">
        <v>16</v>
      </c>
      <c r="C63" s="34">
        <v>45626</v>
      </c>
      <c r="D63" s="104">
        <v>400596</v>
      </c>
      <c r="E63" s="104">
        <v>38186</v>
      </c>
      <c r="F63" s="104">
        <v>64348</v>
      </c>
      <c r="G63" s="104">
        <v>503130</v>
      </c>
      <c r="H63" s="21">
        <v>823016.79</v>
      </c>
      <c r="I63" s="21">
        <v>161065.51</v>
      </c>
      <c r="J63" s="104">
        <v>661951</v>
      </c>
      <c r="K63" s="104">
        <v>0</v>
      </c>
      <c r="L63" s="104">
        <v>661951</v>
      </c>
      <c r="M63" s="104">
        <v>158821</v>
      </c>
    </row>
    <row r="64" spans="1:13" x14ac:dyDescent="0.25">
      <c r="A64" t="str">
        <f t="shared" si="1"/>
        <v>PREVISORA45657</v>
      </c>
      <c r="B64" s="1" t="s">
        <v>16</v>
      </c>
      <c r="C64" s="34">
        <v>45657</v>
      </c>
      <c r="D64" s="104">
        <v>404997</v>
      </c>
      <c r="E64" s="104">
        <v>41702</v>
      </c>
      <c r="F64" s="104">
        <v>70510</v>
      </c>
      <c r="G64" s="104">
        <v>517209</v>
      </c>
      <c r="H64" s="21">
        <v>814892.98</v>
      </c>
      <c r="I64" s="21">
        <v>164635.49</v>
      </c>
      <c r="J64" s="104">
        <v>650257</v>
      </c>
      <c r="K64" s="104">
        <v>0</v>
      </c>
      <c r="L64" s="104">
        <v>650257</v>
      </c>
      <c r="M64" s="104">
        <v>133048</v>
      </c>
    </row>
    <row r="65" spans="1:13" x14ac:dyDescent="0.25">
      <c r="A65" t="str">
        <f t="shared" si="1"/>
        <v>SBS SEGUROS45596</v>
      </c>
      <c r="B65" s="1" t="s">
        <v>97</v>
      </c>
      <c r="C65" s="34">
        <v>45596</v>
      </c>
      <c r="D65" s="104">
        <v>136084</v>
      </c>
      <c r="E65" s="104">
        <v>7300</v>
      </c>
      <c r="F65" s="104">
        <v>40112</v>
      </c>
      <c r="G65" s="104">
        <v>183496</v>
      </c>
      <c r="H65" s="21">
        <v>301857.06</v>
      </c>
      <c r="I65" s="21">
        <v>26288.58</v>
      </c>
      <c r="J65" s="104">
        <v>275568</v>
      </c>
      <c r="K65" s="104">
        <v>0</v>
      </c>
      <c r="L65" s="104">
        <v>275568</v>
      </c>
      <c r="M65" s="104">
        <v>92073</v>
      </c>
    </row>
    <row r="66" spans="1:13" x14ac:dyDescent="0.25">
      <c r="A66" t="str">
        <f t="shared" si="1"/>
        <v>SBS SEGUROS45626</v>
      </c>
      <c r="B66" s="1" t="s">
        <v>97</v>
      </c>
      <c r="C66" s="34">
        <v>45626</v>
      </c>
      <c r="D66" s="104">
        <v>134728</v>
      </c>
      <c r="E66" s="104">
        <v>6181</v>
      </c>
      <c r="F66" s="104">
        <v>40423</v>
      </c>
      <c r="G66" s="104">
        <v>181333</v>
      </c>
      <c r="H66" s="21">
        <v>308724.5</v>
      </c>
      <c r="I66" s="21">
        <v>26288.58</v>
      </c>
      <c r="J66" s="104">
        <v>282436</v>
      </c>
      <c r="K66" s="104">
        <v>0</v>
      </c>
      <c r="L66" s="104">
        <v>282436</v>
      </c>
      <c r="M66" s="104">
        <v>101103</v>
      </c>
    </row>
    <row r="67" spans="1:13" x14ac:dyDescent="0.25">
      <c r="A67" t="str">
        <f t="shared" si="1"/>
        <v>SBS SEGUROS45657</v>
      </c>
      <c r="B67" s="1" t="s">
        <v>97</v>
      </c>
      <c r="C67" s="34">
        <v>45657</v>
      </c>
      <c r="D67" s="104">
        <v>117872</v>
      </c>
      <c r="E67" s="104">
        <v>8228</v>
      </c>
      <c r="F67" s="104">
        <v>37484</v>
      </c>
      <c r="G67" s="104">
        <v>163583</v>
      </c>
      <c r="H67" s="21">
        <v>294193.17</v>
      </c>
      <c r="I67" s="21">
        <v>33308.550000000003</v>
      </c>
      <c r="J67" s="104">
        <v>260885</v>
      </c>
      <c r="K67" s="104">
        <v>7020</v>
      </c>
      <c r="L67" s="104">
        <v>267905</v>
      </c>
      <c r="M67" s="104">
        <v>104321</v>
      </c>
    </row>
    <row r="68" spans="1:13" x14ac:dyDescent="0.25">
      <c r="A68" t="str">
        <f t="shared" si="1"/>
        <v>SEGUREXPO45596</v>
      </c>
      <c r="B68" s="1" t="s">
        <v>17</v>
      </c>
      <c r="C68" s="34">
        <v>45596</v>
      </c>
      <c r="D68" s="104">
        <v>6123</v>
      </c>
      <c r="E68" s="104">
        <v>2279</v>
      </c>
      <c r="F68" s="104">
        <v>1510</v>
      </c>
      <c r="G68" s="104">
        <v>9912</v>
      </c>
      <c r="H68" s="21">
        <v>34242.69</v>
      </c>
      <c r="I68" s="21">
        <v>1365.4</v>
      </c>
      <c r="J68" s="104">
        <v>32877</v>
      </c>
      <c r="K68" s="104">
        <v>0</v>
      </c>
      <c r="L68" s="104">
        <v>32877</v>
      </c>
      <c r="M68" s="104">
        <v>22966</v>
      </c>
    </row>
    <row r="69" spans="1:13" x14ac:dyDescent="0.25">
      <c r="A69" t="str">
        <f t="shared" si="1"/>
        <v>SEGUREXPO45626</v>
      </c>
      <c r="B69" s="1" t="s">
        <v>17</v>
      </c>
      <c r="C69" s="34">
        <v>45626</v>
      </c>
      <c r="D69" s="104">
        <v>6201</v>
      </c>
      <c r="E69" s="104">
        <v>2469</v>
      </c>
      <c r="F69" s="104">
        <v>1136</v>
      </c>
      <c r="G69" s="104">
        <v>9807</v>
      </c>
      <c r="H69" s="21">
        <v>33975.120000000003</v>
      </c>
      <c r="I69" s="21">
        <v>1365.4</v>
      </c>
      <c r="J69" s="104">
        <v>32610</v>
      </c>
      <c r="K69" s="104">
        <v>0</v>
      </c>
      <c r="L69" s="104">
        <v>32610</v>
      </c>
      <c r="M69" s="104">
        <v>22803</v>
      </c>
    </row>
    <row r="70" spans="1:13" x14ac:dyDescent="0.25">
      <c r="A70" t="str">
        <f t="shared" si="1"/>
        <v>SEGUREXPO45657</v>
      </c>
      <c r="B70" s="1" t="s">
        <v>17</v>
      </c>
      <c r="C70" s="34">
        <v>45657</v>
      </c>
      <c r="D70" s="104">
        <v>6394</v>
      </c>
      <c r="E70" s="104">
        <v>2283</v>
      </c>
      <c r="F70" s="104">
        <v>1046</v>
      </c>
      <c r="G70" s="104">
        <v>9722</v>
      </c>
      <c r="H70" s="21">
        <v>35621.78</v>
      </c>
      <c r="I70" s="21">
        <v>1365.4</v>
      </c>
      <c r="J70" s="104">
        <v>34256</v>
      </c>
      <c r="K70" s="104">
        <v>0</v>
      </c>
      <c r="L70" s="104">
        <v>34256</v>
      </c>
      <c r="M70" s="104">
        <v>24534</v>
      </c>
    </row>
    <row r="71" spans="1:13" x14ac:dyDescent="0.25">
      <c r="A71" t="str">
        <f t="shared" si="1"/>
        <v>SOLIDARIA45596</v>
      </c>
      <c r="B71" s="1" t="s">
        <v>18</v>
      </c>
      <c r="C71" s="34">
        <v>45596</v>
      </c>
      <c r="D71" s="104">
        <v>83027</v>
      </c>
      <c r="E71" s="104">
        <v>8590</v>
      </c>
      <c r="F71" s="104">
        <v>0</v>
      </c>
      <c r="G71" s="104">
        <v>91617</v>
      </c>
      <c r="H71" s="21">
        <v>343625.8</v>
      </c>
      <c r="I71" s="21">
        <v>10569.99</v>
      </c>
      <c r="J71" s="104">
        <v>333056</v>
      </c>
      <c r="K71" s="104">
        <v>0</v>
      </c>
      <c r="L71" s="104">
        <v>333056</v>
      </c>
      <c r="M71" s="104">
        <v>241439</v>
      </c>
    </row>
    <row r="72" spans="1:13" x14ac:dyDescent="0.25">
      <c r="A72" t="str">
        <f t="shared" si="1"/>
        <v>SOLIDARIA45626</v>
      </c>
      <c r="B72" s="1" t="s">
        <v>18</v>
      </c>
      <c r="C72" s="34">
        <v>45626</v>
      </c>
      <c r="D72" s="104">
        <v>82113</v>
      </c>
      <c r="E72" s="104">
        <v>8582</v>
      </c>
      <c r="F72" s="104">
        <v>0</v>
      </c>
      <c r="G72" s="104">
        <v>90696</v>
      </c>
      <c r="H72" s="21">
        <v>347465.23</v>
      </c>
      <c r="I72" s="21">
        <v>10569.99</v>
      </c>
      <c r="J72" s="104">
        <v>336895</v>
      </c>
      <c r="K72" s="104">
        <v>0</v>
      </c>
      <c r="L72" s="104">
        <v>336895</v>
      </c>
      <c r="M72" s="104">
        <v>246200</v>
      </c>
    </row>
    <row r="73" spans="1:13" x14ac:dyDescent="0.25">
      <c r="A73" t="str">
        <f t="shared" si="1"/>
        <v>SOLIDARIA45657</v>
      </c>
      <c r="B73" s="1" t="s">
        <v>18</v>
      </c>
      <c r="C73" s="34">
        <v>45657</v>
      </c>
      <c r="D73" s="104">
        <v>83428</v>
      </c>
      <c r="E73" s="104">
        <v>8204</v>
      </c>
      <c r="F73" s="104">
        <v>0</v>
      </c>
      <c r="G73" s="104">
        <v>91633</v>
      </c>
      <c r="H73" s="21">
        <v>349063.18</v>
      </c>
      <c r="I73" s="21">
        <v>11288.52</v>
      </c>
      <c r="J73" s="104">
        <v>337775</v>
      </c>
      <c r="K73" s="104">
        <v>0</v>
      </c>
      <c r="L73" s="104">
        <v>337775</v>
      </c>
      <c r="M73" s="104">
        <v>246142</v>
      </c>
    </row>
    <row r="74" spans="1:13" x14ac:dyDescent="0.25">
      <c r="A74" t="str">
        <f t="shared" si="1"/>
        <v>SOLUNION45596</v>
      </c>
      <c r="B74" s="1" t="s">
        <v>19</v>
      </c>
      <c r="C74" s="34">
        <v>45596</v>
      </c>
      <c r="D74" s="104">
        <v>8988</v>
      </c>
      <c r="E74" s="104">
        <v>1467</v>
      </c>
      <c r="F74" s="104">
        <v>1675</v>
      </c>
      <c r="G74" s="104">
        <v>12130</v>
      </c>
      <c r="H74" s="21">
        <v>48901.53</v>
      </c>
      <c r="I74" s="21">
        <v>292.27</v>
      </c>
      <c r="J74" s="104">
        <v>48609</v>
      </c>
      <c r="K74" s="104">
        <v>0</v>
      </c>
      <c r="L74" s="104">
        <v>48609</v>
      </c>
      <c r="M74" s="104">
        <v>36479</v>
      </c>
    </row>
    <row r="75" spans="1:13" x14ac:dyDescent="0.25">
      <c r="A75" t="str">
        <f t="shared" si="1"/>
        <v>SOLUNION45626</v>
      </c>
      <c r="B75" s="1" t="s">
        <v>19</v>
      </c>
      <c r="C75" s="34">
        <v>45626</v>
      </c>
      <c r="D75" s="104">
        <v>9285</v>
      </c>
      <c r="E75" s="104">
        <v>1835</v>
      </c>
      <c r="F75" s="104">
        <v>1610</v>
      </c>
      <c r="G75" s="104">
        <v>12730</v>
      </c>
      <c r="H75" s="21">
        <v>49805.48</v>
      </c>
      <c r="I75" s="21">
        <v>292.27</v>
      </c>
      <c r="J75" s="104">
        <v>49513</v>
      </c>
      <c r="K75" s="104">
        <v>0</v>
      </c>
      <c r="L75" s="104">
        <v>49513</v>
      </c>
      <c r="M75" s="104">
        <v>36783</v>
      </c>
    </row>
    <row r="76" spans="1:13" x14ac:dyDescent="0.25">
      <c r="A76" t="str">
        <f t="shared" si="1"/>
        <v>SOLUNION45657</v>
      </c>
      <c r="B76" s="1" t="s">
        <v>19</v>
      </c>
      <c r="C76" s="34">
        <v>45657</v>
      </c>
      <c r="D76" s="104">
        <v>9347</v>
      </c>
      <c r="E76" s="104">
        <v>1027</v>
      </c>
      <c r="F76" s="104">
        <v>1667</v>
      </c>
      <c r="G76" s="104">
        <v>12041</v>
      </c>
      <c r="H76" s="21">
        <v>47212.47</v>
      </c>
      <c r="I76" s="21">
        <v>559.65</v>
      </c>
      <c r="J76" s="104">
        <v>46653</v>
      </c>
      <c r="K76" s="104">
        <v>267</v>
      </c>
      <c r="L76" s="104">
        <v>46920</v>
      </c>
      <c r="M76" s="104">
        <v>34880</v>
      </c>
    </row>
    <row r="77" spans="1:13" x14ac:dyDescent="0.25">
      <c r="A77" t="str">
        <f t="shared" si="1"/>
        <v>SURAMERICANA45596</v>
      </c>
      <c r="B77" s="1" t="s">
        <v>20</v>
      </c>
      <c r="C77" s="34">
        <v>45596</v>
      </c>
      <c r="D77" s="104">
        <v>428967</v>
      </c>
      <c r="E77" s="104">
        <v>60261</v>
      </c>
      <c r="F77" s="104">
        <v>40698</v>
      </c>
      <c r="G77" s="104">
        <v>529927</v>
      </c>
      <c r="H77" s="21">
        <v>985838.7</v>
      </c>
      <c r="I77" s="21">
        <v>184856.22</v>
      </c>
      <c r="J77" s="104">
        <v>800982</v>
      </c>
      <c r="K77" s="104">
        <v>0</v>
      </c>
      <c r="L77" s="104">
        <v>800982</v>
      </c>
      <c r="M77" s="104">
        <v>271056</v>
      </c>
    </row>
    <row r="78" spans="1:13" x14ac:dyDescent="0.25">
      <c r="A78" t="str">
        <f t="shared" si="1"/>
        <v>SURAMERICANA45626</v>
      </c>
      <c r="B78" s="1" t="s">
        <v>20</v>
      </c>
      <c r="C78" s="34">
        <v>45626</v>
      </c>
      <c r="D78" s="104">
        <v>420802</v>
      </c>
      <c r="E78" s="104">
        <v>57334</v>
      </c>
      <c r="F78" s="104">
        <v>39570</v>
      </c>
      <c r="G78" s="104">
        <v>517707</v>
      </c>
      <c r="H78" s="21">
        <v>1000134.41</v>
      </c>
      <c r="I78" s="21">
        <v>183893.27</v>
      </c>
      <c r="J78" s="104">
        <v>816241</v>
      </c>
      <c r="K78" s="104">
        <v>0</v>
      </c>
      <c r="L78" s="104">
        <v>816241</v>
      </c>
      <c r="M78" s="104">
        <v>298534</v>
      </c>
    </row>
    <row r="79" spans="1:13" x14ac:dyDescent="0.25">
      <c r="A79" t="str">
        <f t="shared" si="1"/>
        <v>SURAMERICANA45657</v>
      </c>
      <c r="B79" s="1" t="s">
        <v>20</v>
      </c>
      <c r="C79" s="34">
        <v>45657</v>
      </c>
      <c r="D79" s="104">
        <v>417358</v>
      </c>
      <c r="E79" s="104">
        <v>64090</v>
      </c>
      <c r="F79" s="104">
        <v>39348</v>
      </c>
      <c r="G79" s="104">
        <v>520795</v>
      </c>
      <c r="H79" s="21">
        <v>995344.09</v>
      </c>
      <c r="I79" s="21">
        <v>182746.49</v>
      </c>
      <c r="J79" s="104">
        <v>812598</v>
      </c>
      <c r="K79" s="104">
        <v>0</v>
      </c>
      <c r="L79" s="104">
        <v>812598</v>
      </c>
      <c r="M79" s="104">
        <v>291802</v>
      </c>
    </row>
    <row r="80" spans="1:13" x14ac:dyDescent="0.25">
      <c r="A80" t="str">
        <f t="shared" si="1"/>
        <v>ZURICH45596</v>
      </c>
      <c r="B80" s="1" t="s">
        <v>21</v>
      </c>
      <c r="C80" s="34">
        <v>45596</v>
      </c>
      <c r="D80" s="104">
        <v>54196</v>
      </c>
      <c r="E80" s="104">
        <v>16954</v>
      </c>
      <c r="F80" s="104">
        <v>6863</v>
      </c>
      <c r="G80" s="104">
        <v>78013</v>
      </c>
      <c r="H80" s="21">
        <v>284378.7</v>
      </c>
      <c r="I80" s="21">
        <v>205497.32</v>
      </c>
      <c r="J80" s="104">
        <v>78881</v>
      </c>
      <c r="K80" s="104">
        <v>11702</v>
      </c>
      <c r="L80" s="104">
        <v>90583</v>
      </c>
      <c r="M80" s="104">
        <v>12570</v>
      </c>
    </row>
    <row r="81" spans="1:13" x14ac:dyDescent="0.25">
      <c r="A81" t="str">
        <f t="shared" si="1"/>
        <v>ZURICH45626</v>
      </c>
      <c r="B81" s="1" t="s">
        <v>21</v>
      </c>
      <c r="C81" s="34">
        <v>45626</v>
      </c>
      <c r="D81" s="104">
        <v>54695</v>
      </c>
      <c r="E81" s="104">
        <v>16751</v>
      </c>
      <c r="F81" s="104">
        <v>6925</v>
      </c>
      <c r="G81" s="104">
        <v>78371</v>
      </c>
      <c r="H81" s="21">
        <v>302175.98</v>
      </c>
      <c r="I81" s="21">
        <v>205435.27</v>
      </c>
      <c r="J81" s="104">
        <v>96741</v>
      </c>
      <c r="K81" s="104">
        <v>11756</v>
      </c>
      <c r="L81" s="104">
        <v>108496</v>
      </c>
      <c r="M81" s="104">
        <v>30125</v>
      </c>
    </row>
    <row r="82" spans="1:13" x14ac:dyDescent="0.25">
      <c r="A82" t="str">
        <f t="shared" si="1"/>
        <v>ZURICH45657</v>
      </c>
      <c r="B82" s="1" t="s">
        <v>21</v>
      </c>
      <c r="C82" s="34">
        <v>45657</v>
      </c>
      <c r="D82" s="104">
        <v>54615</v>
      </c>
      <c r="E82" s="104">
        <v>15709</v>
      </c>
      <c r="F82" s="104">
        <v>6800</v>
      </c>
      <c r="G82" s="104">
        <v>77124</v>
      </c>
      <c r="H82" s="21">
        <v>232095.82</v>
      </c>
      <c r="I82" s="21">
        <v>200783.29</v>
      </c>
      <c r="J82" s="104">
        <v>94000</v>
      </c>
      <c r="K82" s="104">
        <v>11569</v>
      </c>
      <c r="L82" s="104">
        <v>105568</v>
      </c>
      <c r="M82" s="104">
        <v>28444</v>
      </c>
    </row>
    <row r="83" spans="1:13" x14ac:dyDescent="0.25">
      <c r="C83" s="70"/>
    </row>
    <row r="84" spans="1:13" x14ac:dyDescent="0.25">
      <c r="C84" s="70"/>
    </row>
    <row r="85" spans="1:13" x14ac:dyDescent="0.25">
      <c r="C85" s="70"/>
    </row>
    <row r="86" spans="1:13" x14ac:dyDescent="0.25">
      <c r="C86" s="70"/>
    </row>
    <row r="87" spans="1:13" x14ac:dyDescent="0.25">
      <c r="C87" s="70"/>
    </row>
    <row r="88" spans="1:13" x14ac:dyDescent="0.25">
      <c r="C88" s="70"/>
    </row>
    <row r="89" spans="1:13" x14ac:dyDescent="0.25">
      <c r="C89" s="70"/>
    </row>
    <row r="90" spans="1:13" x14ac:dyDescent="0.25">
      <c r="C90" s="70"/>
    </row>
    <row r="91" spans="1:13" x14ac:dyDescent="0.25">
      <c r="C91" s="70"/>
    </row>
    <row r="92" spans="1:13" x14ac:dyDescent="0.25">
      <c r="C92" s="70"/>
    </row>
    <row r="93" spans="1:13" x14ac:dyDescent="0.25">
      <c r="C93" s="70"/>
    </row>
    <row r="94" spans="1:13" x14ac:dyDescent="0.25">
      <c r="C94" s="70"/>
    </row>
    <row r="95" spans="1:13" x14ac:dyDescent="0.25">
      <c r="C95" s="70"/>
    </row>
    <row r="96" spans="1:1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35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38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45657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36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37</v>
      </c>
      <c r="B5" s="105" t="s">
        <v>39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43</v>
      </c>
      <c r="C6" s="17" t="s">
        <v>44</v>
      </c>
      <c r="D6" s="17" t="s">
        <v>45</v>
      </c>
      <c r="E6" s="18" t="s">
        <v>40</v>
      </c>
      <c r="F6" s="73" t="s">
        <v>101</v>
      </c>
      <c r="G6" s="73" t="s">
        <v>102</v>
      </c>
      <c r="H6" s="19" t="s">
        <v>103</v>
      </c>
      <c r="I6" s="17" t="s">
        <v>104</v>
      </c>
      <c r="J6" s="17" t="s">
        <v>41</v>
      </c>
      <c r="K6" s="20" t="s">
        <v>42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32944</v>
      </c>
      <c r="C7" s="52">
        <f>+IFERROR(VLOOKUP($A7&amp;$E$3,BasePA_GEN!$A$2:$K$835,5,0),"N.A.")</f>
        <v>6811</v>
      </c>
      <c r="D7" s="52">
        <f>+IFERROR(VLOOKUP($A7&amp;$E$3,BasePA_GEN!$A$2:$K$835,6,0),"N.A.")</f>
        <v>1228</v>
      </c>
      <c r="E7" s="57">
        <f>+IFERROR(VLOOKUP($A7&amp;$E$3,BasePA_GEN!$A$2:$K$835,7,0),"N.A.")</f>
        <v>40983</v>
      </c>
      <c r="F7" s="58">
        <f>+IFERROR(VLOOKUP($A7&amp;$E$3,BasePA_GEN!$A$2:$K$835,8,0),"N.A.")</f>
        <v>152598.34</v>
      </c>
      <c r="G7" s="58">
        <f>+IFERROR(VLOOKUP($A7&amp;$E$3,BasePA_GEN!$A$2:$K$835,9,0),"N.A.")</f>
        <v>39718.089999999997</v>
      </c>
      <c r="H7" s="58">
        <f>+IFERROR(VLOOKUP($A7&amp;$E$3,BasePA_GEN!$A$2:$K$835,10,0),"N.A.")</f>
        <v>112880</v>
      </c>
      <c r="I7" s="63">
        <f>+IFERROR(VLOOKUP($A7&amp;$E$3,BasePA_GEN!$A$2:$M$835,11,0),"N.A.")</f>
        <v>0</v>
      </c>
      <c r="J7" s="63">
        <f>+IFERROR(VLOOKUP($A7&amp;$E$3,BasePA_GEN!$A$2:$M$835,12,0),"N.A.")</f>
        <v>112880</v>
      </c>
      <c r="K7" s="59">
        <f>+IFERROR(VLOOKUP($A7&amp;$E$3,BasePA_GEN!$A$2:$M$835,13,0),"N.A.")</f>
        <v>71897</v>
      </c>
      <c r="U7" s="27"/>
      <c r="V7" s="27"/>
    </row>
    <row r="8" spans="1:22" ht="24.75" customHeight="1" x14ac:dyDescent="0.2">
      <c r="A8" s="14" t="s">
        <v>94</v>
      </c>
      <c r="B8" s="49">
        <f>+IFERROR(VLOOKUP($A8&amp;$E$3,BasePA_GEN!$A$2:$K$835,4,0),"N.A.")</f>
        <v>187981</v>
      </c>
      <c r="C8" s="52">
        <f>+IFERROR(VLOOKUP($A8&amp;$E$3,BasePA_GEN!$A$2:$K$835,5,0),"N.A.")</f>
        <v>7962</v>
      </c>
      <c r="D8" s="52">
        <f>+IFERROR(VLOOKUP($A8&amp;$E$3,BasePA_GEN!$A$2:$K$835,6,0),"N.A.")</f>
        <v>2046</v>
      </c>
      <c r="E8" s="57">
        <f>+IFERROR(VLOOKUP($A8&amp;$E$3,BasePA_GEN!$A$2:$K$835,7,0),"N.A.")</f>
        <v>197989</v>
      </c>
      <c r="F8" s="58">
        <f>+IFERROR(VLOOKUP($A8&amp;$E$3,BasePA_GEN!$A$2:$K$835,8,0),"N.A.")</f>
        <v>334888.90999999997</v>
      </c>
      <c r="G8" s="58">
        <f>+IFERROR(VLOOKUP($A8&amp;$E$3,BasePA_GEN!$A$2:$K$835,9,0),"N.A.")</f>
        <v>25086.5</v>
      </c>
      <c r="H8" s="58">
        <f>+IFERROR(VLOOKUP($A8&amp;$E$3,BasePA_GEN!$A$2:$K$835,10,0),"N.A.")</f>
        <v>309802</v>
      </c>
      <c r="I8" s="63">
        <f>+IFERROR(VLOOKUP($A8&amp;$E$3,BasePA_GEN!$A$2:$M$835,11,0),"N.A.")</f>
        <v>9400</v>
      </c>
      <c r="J8" s="63">
        <f>+IFERROR(VLOOKUP($A8&amp;$E$3,BasePA_GEN!$A$2:$M$835,12,0),"N.A.")</f>
        <v>319202</v>
      </c>
      <c r="K8" s="59">
        <f>+IFERROR(VLOOKUP($A8&amp;$E$3,BasePA_GEN!$A$2:$M$835,13,0),"N.A.")</f>
        <v>121212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308271</v>
      </c>
      <c r="C9" s="52">
        <f>+IFERROR(VLOOKUP($A9&amp;$E$3,BasePA_GEN!$A$2:$K$835,5,0),"N.A.")</f>
        <v>17438</v>
      </c>
      <c r="D9" s="52">
        <f>+IFERROR(VLOOKUP($A9&amp;$E$3,BasePA_GEN!$A$2:$K$835,6,0),"N.A.")</f>
        <v>34762</v>
      </c>
      <c r="E9" s="57">
        <f>+IFERROR(VLOOKUP($A9&amp;$E$3,BasePA_GEN!$A$2:$K$835,7,0),"N.A.")</f>
        <v>360471</v>
      </c>
      <c r="F9" s="58">
        <f>+IFERROR(VLOOKUP($A9&amp;$E$3,BasePA_GEN!$A$2:$K$835,8,0),"N.A.")</f>
        <v>494919.73</v>
      </c>
      <c r="G9" s="58">
        <f>+IFERROR(VLOOKUP($A9&amp;$E$3,BasePA_GEN!$A$2:$K$835,9,0),"N.A.")</f>
        <v>73778.240000000005</v>
      </c>
      <c r="H9" s="58">
        <f>+IFERROR(VLOOKUP($A9&amp;$E$3,BasePA_GEN!$A$2:$K$835,10,0),"N.A.")</f>
        <v>421141</v>
      </c>
      <c r="I9" s="63">
        <f>+IFERROR(VLOOKUP($A9&amp;$E$3,BasePA_GEN!$A$2:$M$835,11,0),"N.A.")</f>
        <v>54071</v>
      </c>
      <c r="J9" s="63">
        <f>+IFERROR(VLOOKUP($A9&amp;$E$3,BasePA_GEN!$A$2:$M$835,12,0),"N.A.")</f>
        <v>475212</v>
      </c>
      <c r="K9" s="59">
        <f>+IFERROR(VLOOKUP($A9&amp;$E$3,BasePA_GEN!$A$2:$M$835,13,0),"N.A.")</f>
        <v>114741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29934</v>
      </c>
      <c r="C10" s="52">
        <f>+IFERROR(VLOOKUP($A10&amp;$E$3,BasePA_GEN!$A$2:$K$835,5,0),"N.A.")</f>
        <v>8173</v>
      </c>
      <c r="D10" s="52">
        <f>+IFERROR(VLOOKUP($A10&amp;$E$3,BasePA_GEN!$A$2:$K$835,6,0),"N.A.")</f>
        <v>1243</v>
      </c>
      <c r="E10" s="57">
        <f>+IFERROR(VLOOKUP($A10&amp;$E$3,BasePA_GEN!$A$2:$K$835,7,0),"N.A.")</f>
        <v>39350</v>
      </c>
      <c r="F10" s="58">
        <f>+IFERROR(VLOOKUP($A10&amp;$E$3,BasePA_GEN!$A$2:$K$835,8,0),"N.A.")</f>
        <v>179257.94</v>
      </c>
      <c r="G10" s="58">
        <f>+IFERROR(VLOOKUP($A10&amp;$E$3,BasePA_GEN!$A$2:$K$835,9,0),"N.A.")</f>
        <v>4525.29</v>
      </c>
      <c r="H10" s="58">
        <f>+IFERROR(VLOOKUP($A10&amp;$E$3,BasePA_GEN!$A$2:$K$835,10,0),"N.A.")</f>
        <v>174733</v>
      </c>
      <c r="I10" s="63">
        <f>+IFERROR(VLOOKUP($A10&amp;$E$3,BasePA_GEN!$A$2:$M$835,11,0),"N.A.")</f>
        <v>181</v>
      </c>
      <c r="J10" s="63">
        <f>+IFERROR(VLOOKUP($A10&amp;$E$3,BasePA_GEN!$A$2:$M$835,12,0),"N.A.")</f>
        <v>174913</v>
      </c>
      <c r="K10" s="59">
        <f>+IFERROR(VLOOKUP($A10&amp;$E$3,BasePA_GEN!$A$2:$M$835,13,0),"N.A.")</f>
        <v>135564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13098</v>
      </c>
      <c r="C11" s="52">
        <f>+IFERROR(VLOOKUP($A11&amp;$E$3,BasePA_GEN!$A$2:$K$835,5,0),"N.A.")</f>
        <v>342</v>
      </c>
      <c r="D11" s="52">
        <f>+IFERROR(VLOOKUP($A11&amp;$E$3,BasePA_GEN!$A$2:$K$835,6,0),"N.A.")</f>
        <v>3675</v>
      </c>
      <c r="E11" s="57">
        <f>+IFERROR(VLOOKUP($A11&amp;$E$3,BasePA_GEN!$A$2:$K$835,7,0),"N.A.")</f>
        <v>17114</v>
      </c>
      <c r="F11" s="58">
        <f>+IFERROR(VLOOKUP($A11&amp;$E$3,BasePA_GEN!$A$2:$K$835,8,0),"N.A.")</f>
        <v>45255.67</v>
      </c>
      <c r="G11" s="58">
        <f>+IFERROR(VLOOKUP($A11&amp;$E$3,BasePA_GEN!$A$2:$K$835,9,0),"N.A.")</f>
        <v>2048.08</v>
      </c>
      <c r="H11" s="58">
        <f>+IFERROR(VLOOKUP($A11&amp;$E$3,BasePA_GEN!$A$2:$K$835,10,0),"N.A.")</f>
        <v>43208</v>
      </c>
      <c r="I11" s="63">
        <f>+IFERROR(VLOOKUP($A11&amp;$E$3,BasePA_GEN!$A$2:$M$835,11,0),"N.A.")</f>
        <v>2048</v>
      </c>
      <c r="J11" s="63">
        <f>+IFERROR(VLOOKUP($A11&amp;$E$3,BasePA_GEN!$A$2:$M$835,12,0),"N.A.")</f>
        <v>45256</v>
      </c>
      <c r="K11" s="59">
        <f>+IFERROR(VLOOKUP($A11&amp;$E$3,BasePA_GEN!$A$2:$M$835,13,0),"N.A.")</f>
        <v>28141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239535</v>
      </c>
      <c r="C12" s="52">
        <f>+IFERROR(VLOOKUP($A12&amp;$E$3,BasePA_GEN!$A$2:$K$835,5,0),"N.A.")</f>
        <v>17970</v>
      </c>
      <c r="D12" s="52">
        <f>+IFERROR(VLOOKUP($A12&amp;$E$3,BasePA_GEN!$A$2:$K$835,6,0),"N.A.")</f>
        <v>57385</v>
      </c>
      <c r="E12" s="57">
        <f>+IFERROR(VLOOKUP($A12&amp;$E$3,BasePA_GEN!$A$2:$K$835,7,0),"N.A.")</f>
        <v>314890</v>
      </c>
      <c r="F12" s="58">
        <f>+IFERROR(VLOOKUP($A12&amp;$E$3,BasePA_GEN!$A$2:$K$835,8,0),"N.A.")</f>
        <v>1596202.27</v>
      </c>
      <c r="G12" s="58">
        <f>+IFERROR(VLOOKUP($A12&amp;$E$3,BasePA_GEN!$A$2:$K$835,9,0),"N.A.")</f>
        <v>1056613.52</v>
      </c>
      <c r="H12" s="58">
        <f>+IFERROR(VLOOKUP($A12&amp;$E$3,BasePA_GEN!$A$2:$K$835,10,0),"N.A.")</f>
        <v>539589</v>
      </c>
      <c r="I12" s="63">
        <f>+IFERROR(VLOOKUP($A12&amp;$E$3,BasePA_GEN!$A$2:$M$835,11,0),"N.A.")</f>
        <v>0</v>
      </c>
      <c r="J12" s="63">
        <f>+IFERROR(VLOOKUP($A12&amp;$E$3,BasePA_GEN!$A$2:$M$835,12,0),"N.A.")</f>
        <v>539589</v>
      </c>
      <c r="K12" s="59">
        <f>+IFERROR(VLOOKUP($A12&amp;$E$3,BasePA_GEN!$A$2:$M$835,13,0),"N.A.")</f>
        <v>224699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226523</v>
      </c>
      <c r="C13" s="52">
        <f>+IFERROR(VLOOKUP($A13&amp;$E$3,BasePA_GEN!$A$2:$K$835,5,0),"N.A.")</f>
        <v>9746</v>
      </c>
      <c r="D13" s="52">
        <f>+IFERROR(VLOOKUP($A13&amp;$E$3,BasePA_GEN!$A$2:$K$835,6,0),"N.A.")</f>
        <v>7772</v>
      </c>
      <c r="E13" s="57">
        <f>+IFERROR(VLOOKUP($A13&amp;$E$3,BasePA_GEN!$A$2:$K$835,7,0),"N.A.")</f>
        <v>244041</v>
      </c>
      <c r="F13" s="58">
        <f>+IFERROR(VLOOKUP($A13&amp;$E$3,BasePA_GEN!$A$2:$K$835,8,0),"N.A.")</f>
        <v>564590.81999999995</v>
      </c>
      <c r="G13" s="58">
        <f>+IFERROR(VLOOKUP($A13&amp;$E$3,BasePA_GEN!$A$2:$K$835,9,0),"N.A.")</f>
        <v>74070.14</v>
      </c>
      <c r="H13" s="58">
        <f>+IFERROR(VLOOKUP($A13&amp;$E$3,BasePA_GEN!$A$2:$K$835,10,0),"N.A.")</f>
        <v>490521</v>
      </c>
      <c r="I13" s="63">
        <f>+IFERROR(VLOOKUP($A13&amp;$E$3,BasePA_GEN!$A$2:$M$835,11,0),"N.A.")</f>
        <v>36606</v>
      </c>
      <c r="J13" s="63">
        <f>+IFERROR(VLOOKUP($A13&amp;$E$3,BasePA_GEN!$A$2:$M$835,12,0),"N.A.")</f>
        <v>527127</v>
      </c>
      <c r="K13" s="59">
        <f>+IFERROR(VLOOKUP($A13&amp;$E$3,BasePA_GEN!$A$2:$M$835,13,0),"N.A.")</f>
        <v>283085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78953</v>
      </c>
      <c r="C14" s="52">
        <f>+IFERROR(VLOOKUP($A14&amp;$E$3,BasePA_GEN!$A$2:$K$835,5,0),"N.A.")</f>
        <v>12386</v>
      </c>
      <c r="D14" s="52">
        <f>+IFERROR(VLOOKUP($A14&amp;$E$3,BasePA_GEN!$A$2:$K$835,6,0),"N.A.")</f>
        <v>59596</v>
      </c>
      <c r="E14" s="57">
        <f>+IFERROR(VLOOKUP($A14&amp;$E$3,BasePA_GEN!$A$2:$K$835,7,0),"N.A.")</f>
        <v>150934</v>
      </c>
      <c r="F14" s="58">
        <f>+IFERROR(VLOOKUP($A14&amp;$E$3,BasePA_GEN!$A$2:$K$835,8,0),"N.A.")</f>
        <v>283472.62</v>
      </c>
      <c r="G14" s="58">
        <f>+IFERROR(VLOOKUP($A14&amp;$E$3,BasePA_GEN!$A$2:$K$835,9,0),"N.A.")</f>
        <v>20214.09</v>
      </c>
      <c r="H14" s="58">
        <f>+IFERROR(VLOOKUP($A14&amp;$E$3,BasePA_GEN!$A$2:$K$835,10,0),"N.A.")</f>
        <v>263259</v>
      </c>
      <c r="I14" s="63">
        <f>+IFERROR(VLOOKUP($A14&amp;$E$3,BasePA_GEN!$A$2:$M$835,11,0),"N.A.")</f>
        <v>14162</v>
      </c>
      <c r="J14" s="63">
        <f>+IFERROR(VLOOKUP($A14&amp;$E$3,BasePA_GEN!$A$2:$M$835,12,0),"N.A.")</f>
        <v>277420</v>
      </c>
      <c r="K14" s="59">
        <f>+IFERROR(VLOOKUP($A14&amp;$E$3,BasePA_GEN!$A$2:$M$835,13,0),"N.A.")</f>
        <v>126486</v>
      </c>
      <c r="U14" s="27"/>
      <c r="V14" s="27"/>
    </row>
    <row r="15" spans="1:22" ht="24.75" customHeight="1" x14ac:dyDescent="0.2">
      <c r="A15" s="14" t="s">
        <v>95</v>
      </c>
      <c r="B15" s="49">
        <f>+IFERROR(VLOOKUP($A15&amp;$E$3,BasePA_GEN!$A$2:$K$835,4,0),"N.A.")</f>
        <v>1919</v>
      </c>
      <c r="C15" s="52">
        <f>+IFERROR(VLOOKUP($A15&amp;$E$3,BasePA_GEN!$A$2:$K$835,5,0),"N.A.")</f>
        <v>408</v>
      </c>
      <c r="D15" s="52">
        <f>+IFERROR(VLOOKUP($A15&amp;$E$3,BasePA_GEN!$A$2:$K$835,6,0),"N.A.")</f>
        <v>342</v>
      </c>
      <c r="E15" s="57">
        <f>+IFERROR(VLOOKUP($A15&amp;$E$3,BasePA_GEN!$A$2:$K$835,7,0),"N.A.")</f>
        <v>2669</v>
      </c>
      <c r="F15" s="58">
        <f>+IFERROR(VLOOKUP($A15&amp;$E$3,BasePA_GEN!$A$2:$K$835,8,0),"N.A.")</f>
        <v>23784.01</v>
      </c>
      <c r="G15" s="58">
        <f>+IFERROR(VLOOKUP($A15&amp;$E$3,BasePA_GEN!$A$2:$K$835,9,0),"N.A.")</f>
        <v>2420.98</v>
      </c>
      <c r="H15" s="58">
        <f>+IFERROR(VLOOKUP($A15&amp;$E$3,BasePA_GEN!$A$2:$K$835,10,0),"N.A.")</f>
        <v>21363</v>
      </c>
      <c r="I15" s="63">
        <f>+IFERROR(VLOOKUP($A15&amp;$E$3,BasePA_GEN!$A$2:$M$835,11,0),"N.A.")</f>
        <v>400</v>
      </c>
      <c r="J15" s="63">
        <f>+IFERROR(VLOOKUP($A15&amp;$E$3,BasePA_GEN!$A$2:$M$835,12,0),"N.A.")</f>
        <v>21763</v>
      </c>
      <c r="K15" s="59">
        <f>+IFERROR(VLOOKUP($A15&amp;$E$3,BasePA_GEN!$A$2:$M$835,13,0),"N.A.")</f>
        <v>19095</v>
      </c>
      <c r="U15" s="27"/>
      <c r="V15" s="27"/>
    </row>
    <row r="16" spans="1:22" ht="24.75" customHeight="1" x14ac:dyDescent="0.2">
      <c r="A16" s="14" t="s">
        <v>115</v>
      </c>
      <c r="B16" s="49">
        <f>+IFERROR(VLOOKUP($A16&amp;$E$3,BasePA_GEN!$A$2:$K$835,4,0),"N.A.")</f>
        <v>6912</v>
      </c>
      <c r="C16" s="52">
        <f>+IFERROR(VLOOKUP($A16&amp;$E$3,BasePA_GEN!$A$2:$K$835,5,0),"N.A.")</f>
        <v>1814</v>
      </c>
      <c r="D16" s="52">
        <f>+IFERROR(VLOOKUP($A16&amp;$E$3,BasePA_GEN!$A$2:$K$835,6,0),"N.A.")</f>
        <v>1114</v>
      </c>
      <c r="E16" s="57">
        <f>+IFERROR(VLOOKUP($A16&amp;$E$3,BasePA_GEN!$A$2:$K$835,7,0),"N.A.")</f>
        <v>9840</v>
      </c>
      <c r="F16" s="58">
        <f>+IFERROR(VLOOKUP($A16&amp;$E$3,BasePA_GEN!$A$2:$K$835,8,0),"N.A.")</f>
        <v>99656.66</v>
      </c>
      <c r="G16" s="58">
        <f>+IFERROR(VLOOKUP($A16&amp;$E$3,BasePA_GEN!$A$2:$K$835,9,0),"N.A.")</f>
        <v>6232.68</v>
      </c>
      <c r="H16" s="58">
        <f>+IFERROR(VLOOKUP($A16&amp;$E$3,BasePA_GEN!$A$2:$K$835,10,0),"N.A.")</f>
        <v>93424</v>
      </c>
      <c r="I16" s="63">
        <f>+IFERROR(VLOOKUP($A16&amp;$E$3,BasePA_GEN!$A$2:$M$835,11,0),"N.A.")</f>
        <v>795</v>
      </c>
      <c r="J16" s="63">
        <f>+IFERROR(VLOOKUP($A16&amp;$E$3,BasePA_GEN!$A$2:$M$835,12,0),"N.A.")</f>
        <v>94219</v>
      </c>
      <c r="K16" s="59">
        <f>+IFERROR(VLOOKUP($A16&amp;$E$3,BasePA_GEN!$A$2:$M$835,13,0),"N.A.")</f>
        <v>84379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20922</v>
      </c>
      <c r="C17" s="52">
        <f>+IFERROR(VLOOKUP($A17&amp;$E$3,BasePA_GEN!$A$2:$K$835,5,0),"N.A.")</f>
        <v>11712</v>
      </c>
      <c r="D17" s="52">
        <f>+IFERROR(VLOOKUP($A17&amp;$E$3,BasePA_GEN!$A$2:$K$835,6,0),"N.A.")</f>
        <v>6574</v>
      </c>
      <c r="E17" s="57">
        <f>+IFERROR(VLOOKUP($A17&amp;$E$3,BasePA_GEN!$A$2:$K$835,7,0),"N.A.")</f>
        <v>39208</v>
      </c>
      <c r="F17" s="58">
        <f>+IFERROR(VLOOKUP($A17&amp;$E$3,BasePA_GEN!$A$2:$K$835,8,0),"N.A.")</f>
        <v>143336.5</v>
      </c>
      <c r="G17" s="58">
        <f>+IFERROR(VLOOKUP($A17&amp;$E$3,BasePA_GEN!$A$2:$K$835,9,0),"N.A.")</f>
        <v>18212.43</v>
      </c>
      <c r="H17" s="58">
        <f>+IFERROR(VLOOKUP($A17&amp;$E$3,BasePA_GEN!$A$2:$K$835,10,0),"N.A.")</f>
        <v>125124</v>
      </c>
      <c r="I17" s="63">
        <f>+IFERROR(VLOOKUP($A17&amp;$E$3,BasePA_GEN!$A$2:$M$835,11,0),"N.A.")</f>
        <v>3966</v>
      </c>
      <c r="J17" s="63">
        <f>+IFERROR(VLOOKUP($A17&amp;$E$3,BasePA_GEN!$A$2:$M$835,12,0),"N.A.")</f>
        <v>129090</v>
      </c>
      <c r="K17" s="59">
        <f>+IFERROR(VLOOKUP($A17&amp;$E$3,BasePA_GEN!$A$2:$M$835,13,0),"N.A.")</f>
        <v>89883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54133</v>
      </c>
      <c r="C18" s="52">
        <f>+IFERROR(VLOOKUP($A18&amp;$E$3,BasePA_GEN!$A$2:$K$835,5,0),"N.A.")</f>
        <v>7670</v>
      </c>
      <c r="D18" s="52">
        <f>+IFERROR(VLOOKUP($A18&amp;$E$3,BasePA_GEN!$A$2:$K$835,6,0),"N.A.")</f>
        <v>1520</v>
      </c>
      <c r="E18" s="57">
        <f>+IFERROR(VLOOKUP($A18&amp;$E$3,BasePA_GEN!$A$2:$K$835,7,0),"N.A.")</f>
        <v>63322</v>
      </c>
      <c r="F18" s="58">
        <f>+IFERROR(VLOOKUP($A18&amp;$E$3,BasePA_GEN!$A$2:$K$835,8,0),"N.A.")</f>
        <v>104344.09</v>
      </c>
      <c r="G18" s="58">
        <f>+IFERROR(VLOOKUP($A18&amp;$E$3,BasePA_GEN!$A$2:$K$835,9,0),"N.A.")</f>
        <v>28190.86</v>
      </c>
      <c r="H18" s="58">
        <f>+IFERROR(VLOOKUP($A18&amp;$E$3,BasePA_GEN!$A$2:$K$835,10,0),"N.A.")</f>
        <v>76153</v>
      </c>
      <c r="I18" s="63">
        <f>+IFERROR(VLOOKUP($A18&amp;$E$3,BasePA_GEN!$A$2:$M$835,11,0),"N.A.")</f>
        <v>0</v>
      </c>
      <c r="J18" s="63">
        <f>+IFERROR(VLOOKUP($A18&amp;$E$3,BasePA_GEN!$A$2:$M$835,12,0),"N.A.")</f>
        <v>76153</v>
      </c>
      <c r="K18" s="59">
        <f>+IFERROR(VLOOKUP($A18&amp;$E$3,BasePA_GEN!$A$2:$M$835,13,0),"N.A.")</f>
        <v>12832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176414</v>
      </c>
      <c r="C19" s="52">
        <f>+IFERROR(VLOOKUP($A19&amp;$E$3,BasePA_GEN!$A$2:$K$835,5,0),"N.A.")</f>
        <v>43080</v>
      </c>
      <c r="D19" s="52">
        <f>+IFERROR(VLOOKUP($A19&amp;$E$3,BasePA_GEN!$A$2:$K$835,6,0),"N.A.")</f>
        <v>32197</v>
      </c>
      <c r="E19" s="57">
        <f>+IFERROR(VLOOKUP($A19&amp;$E$3,BasePA_GEN!$A$2:$K$835,7,0),"N.A.")</f>
        <v>251691</v>
      </c>
      <c r="F19" s="58">
        <f>+IFERROR(VLOOKUP($A19&amp;$E$3,BasePA_GEN!$A$2:$K$835,8,0),"N.A.")</f>
        <v>452005.36</v>
      </c>
      <c r="G19" s="58">
        <f>+IFERROR(VLOOKUP($A19&amp;$E$3,BasePA_GEN!$A$2:$K$835,9,0),"N.A.")</f>
        <v>31742.49</v>
      </c>
      <c r="H19" s="58">
        <f>+IFERROR(VLOOKUP($A19&amp;$E$3,BasePA_GEN!$A$2:$K$835,10,0),"N.A.")</f>
        <v>420263</v>
      </c>
      <c r="I19" s="63">
        <f>+IFERROR(VLOOKUP($A19&amp;$E$3,BasePA_GEN!$A$2:$M$835,11,0),"N.A.")</f>
        <v>21928</v>
      </c>
      <c r="J19" s="63">
        <f>+IFERROR(VLOOKUP($A19&amp;$E$3,BasePA_GEN!$A$2:$M$835,12,0),"N.A.")</f>
        <v>442191</v>
      </c>
      <c r="K19" s="59">
        <f>+IFERROR(VLOOKUP($A19&amp;$E$3,BasePA_GEN!$A$2:$M$835,13,0),"N.A.")</f>
        <v>190500</v>
      </c>
      <c r="U19" s="27"/>
      <c r="V19" s="27"/>
    </row>
    <row r="20" spans="1:22" ht="24.75" customHeight="1" x14ac:dyDescent="0.2">
      <c r="A20" s="14" t="s">
        <v>116</v>
      </c>
      <c r="B20" s="49">
        <f>+IFERROR(VLOOKUP($A20&amp;$E$3,BasePA_GEN!$A$2:$K$835,4,0),"N.A.")</f>
        <v>146</v>
      </c>
      <c r="C20" s="52">
        <f>+IFERROR(VLOOKUP($A20&amp;$E$3,BasePA_GEN!$A$2:$K$835,5,0),"N.A.")</f>
        <v>149</v>
      </c>
      <c r="D20" s="52">
        <f>+IFERROR(VLOOKUP($A20&amp;$E$3,BasePA_GEN!$A$2:$K$835,6,0),"N.A.")</f>
        <v>82</v>
      </c>
      <c r="E20" s="57">
        <f>+IFERROR(VLOOKUP($A20&amp;$E$3,BasePA_GEN!$A$2:$K$835,7,0),"N.A.")</f>
        <v>377</v>
      </c>
      <c r="F20" s="58">
        <f>+IFERROR(VLOOKUP($A20&amp;$E$3,BasePA_GEN!$A$2:$K$835,8,0),"N.A.")</f>
        <v>38403.75</v>
      </c>
      <c r="G20" s="58">
        <f>+IFERROR(VLOOKUP($A20&amp;$E$3,BasePA_GEN!$A$2:$K$835,9,0),"N.A.")</f>
        <v>4076.25</v>
      </c>
      <c r="H20" s="58">
        <f>+IFERROR(VLOOKUP($A20&amp;$E$3,BasePA_GEN!$A$2:$K$835,10,0),"N.A.")</f>
        <v>34328</v>
      </c>
      <c r="I20" s="63">
        <f>+IFERROR(VLOOKUP($A20&amp;$E$3,BasePA_GEN!$A$2:$M$835,11,0),"N.A.")</f>
        <v>57</v>
      </c>
      <c r="J20" s="63">
        <f>+IFERROR(VLOOKUP($A20&amp;$E$3,BasePA_GEN!$A$2:$M$835,12,0),"N.A.")</f>
        <v>34384</v>
      </c>
      <c r="K20" s="59">
        <f>+IFERROR(VLOOKUP($A20&amp;$E$3,BasePA_GEN!$A$2:$M$835,13,0),"N.A.")</f>
        <v>34007</v>
      </c>
      <c r="U20" s="27"/>
      <c r="V20" s="27"/>
    </row>
    <row r="21" spans="1:22" ht="24.75" customHeight="1" x14ac:dyDescent="0.2">
      <c r="A21" s="14" t="s">
        <v>99</v>
      </c>
      <c r="B21" s="49">
        <f>+IFERROR(VLOOKUP($A21&amp;$E$3,BasePA_GEN!$A$2:$K$835,4,0),"N.A.")</f>
        <v>45422</v>
      </c>
      <c r="C21" s="52">
        <f>+IFERROR(VLOOKUP($A21&amp;$E$3,BasePA_GEN!$A$2:$K$835,5,0),"N.A.")</f>
        <v>3576</v>
      </c>
      <c r="D21" s="52">
        <f>+IFERROR(VLOOKUP($A21&amp;$E$3,BasePA_GEN!$A$2:$K$835,6,0),"N.A.")</f>
        <v>1674</v>
      </c>
      <c r="E21" s="57">
        <f>+IFERROR(VLOOKUP($A21&amp;$E$3,BasePA_GEN!$A$2:$K$835,7,0),"N.A.")</f>
        <v>50673</v>
      </c>
      <c r="F21" s="58">
        <f>+IFERROR(VLOOKUP($A21&amp;$E$3,BasePA_GEN!$A$2:$K$835,8,0),"N.A.")</f>
        <v>116030.71</v>
      </c>
      <c r="G21" s="58">
        <f>+IFERROR(VLOOKUP($A21&amp;$E$3,BasePA_GEN!$A$2:$K$835,9,0),"N.A.")</f>
        <v>54747.99</v>
      </c>
      <c r="H21" s="58">
        <f>+IFERROR(VLOOKUP($A21&amp;$E$3,BasePA_GEN!$A$2:$K$835,10,0),"N.A.")</f>
        <v>61283</v>
      </c>
      <c r="I21" s="63">
        <f>+IFERROR(VLOOKUP($A21&amp;$E$3,BasePA_GEN!$A$2:$M$835,11,0),"N.A.")</f>
        <v>7234</v>
      </c>
      <c r="J21" s="63">
        <f>+IFERROR(VLOOKUP($A21&amp;$E$3,BasePA_GEN!$A$2:$M$835,12,0),"N.A.")</f>
        <v>68517</v>
      </c>
      <c r="K21" s="59">
        <f>+IFERROR(VLOOKUP($A21&amp;$E$3,BasePA_GEN!$A$2:$M$835,13,0),"N.A.")</f>
        <v>17845</v>
      </c>
      <c r="U21" s="27"/>
      <c r="V21" s="27"/>
    </row>
    <row r="22" spans="1:22" ht="24.75" customHeight="1" x14ac:dyDescent="0.2">
      <c r="A22" s="14" t="s">
        <v>11</v>
      </c>
      <c r="B22" s="49">
        <f>+IFERROR(VLOOKUP($A22&amp;$E$3,BasePA_GEN!$A$2:$K$835,4,0),"N.A.")</f>
        <v>3900</v>
      </c>
      <c r="C22" s="52">
        <f>+IFERROR(VLOOKUP($A22&amp;$E$3,BasePA_GEN!$A$2:$K$835,5,0),"N.A.")</f>
        <v>439</v>
      </c>
      <c r="D22" s="52">
        <f>+IFERROR(VLOOKUP($A22&amp;$E$3,BasePA_GEN!$A$2:$K$835,6,0),"N.A.")</f>
        <v>496</v>
      </c>
      <c r="E22" s="57">
        <f>+IFERROR(VLOOKUP($A22&amp;$E$3,BasePA_GEN!$A$2:$K$835,7,0),"N.A.")</f>
        <v>4835</v>
      </c>
      <c r="F22" s="58">
        <f>+IFERROR(VLOOKUP($A22&amp;$E$3,BasePA_GEN!$A$2:$K$835,8,0),"N.A.")</f>
        <v>45059.26</v>
      </c>
      <c r="G22" s="58">
        <f>+IFERROR(VLOOKUP($A22&amp;$E$3,BasePA_GEN!$A$2:$K$835,9,0),"N.A.")</f>
        <v>684.23</v>
      </c>
      <c r="H22" s="58">
        <f>+IFERROR(VLOOKUP($A22&amp;$E$3,BasePA_GEN!$A$2:$K$835,10,0),"N.A.")</f>
        <v>44375</v>
      </c>
      <c r="I22" s="63">
        <f>+IFERROR(VLOOKUP($A22&amp;$E$3,BasePA_GEN!$A$2:$M$835,11,0),"N.A.")</f>
        <v>156</v>
      </c>
      <c r="J22" s="63">
        <f>+IFERROR(VLOOKUP($A22&amp;$E$3,BasePA_GEN!$A$2:$M$835,12,0),"N.A.")</f>
        <v>44531</v>
      </c>
      <c r="K22" s="59">
        <f>+IFERROR(VLOOKUP($A22&amp;$E$3,BasePA_GEN!$A$2:$M$835,13,0),"N.A.")</f>
        <v>39697</v>
      </c>
      <c r="U22" s="27"/>
      <c r="V22" s="27"/>
    </row>
    <row r="23" spans="1:22" ht="24.75" customHeight="1" x14ac:dyDescent="0.2">
      <c r="A23" s="14" t="s">
        <v>12</v>
      </c>
      <c r="B23" s="49">
        <f>+IFERROR(VLOOKUP($A23&amp;$E$3,BasePA_GEN!$A$2:$K$835,4,0),"N.A.")</f>
        <v>165997</v>
      </c>
      <c r="C23" s="52">
        <f>+IFERROR(VLOOKUP($A23&amp;$E$3,BasePA_GEN!$A$2:$K$835,5,0),"N.A.")</f>
        <v>9227</v>
      </c>
      <c r="D23" s="52">
        <f>+IFERROR(VLOOKUP($A23&amp;$E$3,BasePA_GEN!$A$2:$K$835,6,0),"N.A.")</f>
        <v>11045</v>
      </c>
      <c r="E23" s="57">
        <f>+IFERROR(VLOOKUP($A23&amp;$E$3,BasePA_GEN!$A$2:$K$835,7,0),"N.A.")</f>
        <v>186269</v>
      </c>
      <c r="F23" s="58">
        <f>+IFERROR(VLOOKUP($A23&amp;$E$3,BasePA_GEN!$A$2:$K$835,8,0),"N.A.")</f>
        <v>532464.71</v>
      </c>
      <c r="G23" s="58">
        <f>+IFERROR(VLOOKUP($A23&amp;$E$3,BasePA_GEN!$A$2:$K$835,9,0),"N.A.")</f>
        <v>64097.279999999999</v>
      </c>
      <c r="H23" s="58">
        <f>+IFERROR(VLOOKUP($A23&amp;$E$3,BasePA_GEN!$A$2:$K$835,10,0),"N.A.")</f>
        <v>468367</v>
      </c>
      <c r="I23" s="63">
        <f>+IFERROR(VLOOKUP($A23&amp;$E$3,BasePA_GEN!$A$2:$M$835,11,0),"N.A.")</f>
        <v>27940</v>
      </c>
      <c r="J23" s="63">
        <f>+IFERROR(VLOOKUP($A23&amp;$E$3,BasePA_GEN!$A$2:$M$835,12,0),"N.A.")</f>
        <v>496308</v>
      </c>
      <c r="K23" s="59">
        <f>+IFERROR(VLOOKUP($A23&amp;$E$3,BasePA_GEN!$A$2:$M$835,13,0),"N.A.")</f>
        <v>310039</v>
      </c>
      <c r="U23" s="27"/>
      <c r="V23" s="27"/>
    </row>
    <row r="24" spans="1:22" ht="24.75" customHeight="1" x14ac:dyDescent="0.2">
      <c r="A24" s="14" t="s">
        <v>13</v>
      </c>
      <c r="B24" s="49">
        <f>+IFERROR(VLOOKUP($A24&amp;$E$3,BasePA_GEN!$A$2:$K$835,4,0),"N.A.")</f>
        <v>159779</v>
      </c>
      <c r="C24" s="52">
        <f>+IFERROR(VLOOKUP($A24&amp;$E$3,BasePA_GEN!$A$2:$K$835,5,0),"N.A.")</f>
        <v>17274</v>
      </c>
      <c r="D24" s="52">
        <f>+IFERROR(VLOOKUP($A24&amp;$E$3,BasePA_GEN!$A$2:$K$835,6,0),"N.A.")</f>
        <v>36001</v>
      </c>
      <c r="E24" s="57">
        <f>+IFERROR(VLOOKUP($A24&amp;$E$3,BasePA_GEN!$A$2:$K$835,7,0),"N.A.")</f>
        <v>213055</v>
      </c>
      <c r="F24" s="58">
        <f>+IFERROR(VLOOKUP($A24&amp;$E$3,BasePA_GEN!$A$2:$K$835,8,0),"N.A.")</f>
        <v>463353.52</v>
      </c>
      <c r="G24" s="58">
        <f>+IFERROR(VLOOKUP($A24&amp;$E$3,BasePA_GEN!$A$2:$K$835,9,0),"N.A.")</f>
        <v>109009.38</v>
      </c>
      <c r="H24" s="58">
        <f>+IFERROR(VLOOKUP($A24&amp;$E$3,BasePA_GEN!$A$2:$K$835,10,0),"N.A.")</f>
        <v>354344</v>
      </c>
      <c r="I24" s="63">
        <f>+IFERROR(VLOOKUP($A24&amp;$E$3,BasePA_GEN!$A$2:$M$835,11,0),"N.A.")</f>
        <v>31958</v>
      </c>
      <c r="J24" s="63">
        <f>+IFERROR(VLOOKUP($A24&amp;$E$3,BasePA_GEN!$A$2:$M$835,12,0),"N.A.")</f>
        <v>386302</v>
      </c>
      <c r="K24" s="59">
        <f>+IFERROR(VLOOKUP($A24&amp;$E$3,BasePA_GEN!$A$2:$M$835,13,0),"N.A.")</f>
        <v>173248</v>
      </c>
      <c r="U24" s="27"/>
      <c r="V24" s="27"/>
    </row>
    <row r="25" spans="1:22" ht="24.75" customHeight="1" x14ac:dyDescent="0.2">
      <c r="A25" s="14" t="s">
        <v>14</v>
      </c>
      <c r="B25" s="49">
        <f>+IFERROR(VLOOKUP($A25&amp;$E$3,BasePA_GEN!$A$2:$K$835,4,0),"N.A.")</f>
        <v>153802</v>
      </c>
      <c r="C25" s="52">
        <f>+IFERROR(VLOOKUP($A25&amp;$E$3,BasePA_GEN!$A$2:$K$835,5,0),"N.A.")</f>
        <v>14447</v>
      </c>
      <c r="D25" s="52">
        <f>+IFERROR(VLOOKUP($A25&amp;$E$3,BasePA_GEN!$A$2:$K$835,6,0),"N.A.")</f>
        <v>3587</v>
      </c>
      <c r="E25" s="57">
        <f>+IFERROR(VLOOKUP($A25&amp;$E$3,BasePA_GEN!$A$2:$K$835,7,0),"N.A.")</f>
        <v>171835</v>
      </c>
      <c r="F25" s="58">
        <f>+IFERROR(VLOOKUP($A25&amp;$E$3,BasePA_GEN!$A$2:$K$835,8,0),"N.A.")</f>
        <v>241329.05</v>
      </c>
      <c r="G25" s="58">
        <f>+IFERROR(VLOOKUP($A25&amp;$E$3,BasePA_GEN!$A$2:$K$835,9,0),"N.A.")</f>
        <v>32429.86</v>
      </c>
      <c r="H25" s="58">
        <f>+IFERROR(VLOOKUP($A25&amp;$E$3,BasePA_GEN!$A$2:$K$835,10,0),"N.A.")</f>
        <v>208899</v>
      </c>
      <c r="I25" s="63">
        <f>+IFERROR(VLOOKUP($A25&amp;$E$3,BasePA_GEN!$A$2:$M$835,11,0),"N.A.")</f>
        <v>468</v>
      </c>
      <c r="J25" s="63">
        <f>+IFERROR(VLOOKUP($A25&amp;$E$3,BasePA_GEN!$A$2:$M$835,12,0),"N.A.")</f>
        <v>209367</v>
      </c>
      <c r="K25" s="59">
        <f>+IFERROR(VLOOKUP($A25&amp;$E$3,BasePA_GEN!$A$2:$M$835,13,0),"N.A.")</f>
        <v>37532</v>
      </c>
      <c r="U25" s="27"/>
      <c r="V25" s="27"/>
    </row>
    <row r="26" spans="1:22" ht="24.75" customHeight="1" x14ac:dyDescent="0.2">
      <c r="A26" s="14" t="s">
        <v>15</v>
      </c>
      <c r="B26" s="49">
        <f>+IFERROR(VLOOKUP($A26&amp;$E$3,BasePA_GEN!$A$2:$K$835,4,0),"N.A.")</f>
        <v>15762</v>
      </c>
      <c r="C26" s="52">
        <f>+IFERROR(VLOOKUP($A26&amp;$E$3,BasePA_GEN!$A$2:$K$835,5,0),"N.A.")</f>
        <v>5188</v>
      </c>
      <c r="D26" s="52">
        <f>+IFERROR(VLOOKUP($A26&amp;$E$3,BasePA_GEN!$A$2:$K$835,6,0),"N.A.")</f>
        <v>1560</v>
      </c>
      <c r="E26" s="57">
        <f>+IFERROR(VLOOKUP($A26&amp;$E$3,BasePA_GEN!$A$2:$K$835,7,0),"N.A.")</f>
        <v>22510</v>
      </c>
      <c r="F26" s="58">
        <f>+IFERROR(VLOOKUP($A26&amp;$E$3,BasePA_GEN!$A$2:$K$835,8,0),"N.A.")</f>
        <v>94580.97</v>
      </c>
      <c r="G26" s="58">
        <f>+IFERROR(VLOOKUP($A26&amp;$E$3,BasePA_GEN!$A$2:$K$835,9,0),"N.A.")</f>
        <v>1901.49</v>
      </c>
      <c r="H26" s="58">
        <f>+IFERROR(VLOOKUP($A26&amp;$E$3,BasePA_GEN!$A$2:$K$835,10,0),"N.A.")</f>
        <v>92679</v>
      </c>
      <c r="I26" s="63">
        <f>+IFERROR(VLOOKUP($A26&amp;$E$3,BasePA_GEN!$A$2:$M$835,11,0),"N.A.")</f>
        <v>0</v>
      </c>
      <c r="J26" s="63">
        <f>+IFERROR(VLOOKUP($A26&amp;$E$3,BasePA_GEN!$A$2:$M$835,12,0),"N.A.")</f>
        <v>92679</v>
      </c>
      <c r="K26" s="59">
        <f>+IFERROR(VLOOKUP($A26&amp;$E$3,BasePA_GEN!$A$2:$M$835,13,0),"N.A.")</f>
        <v>70169</v>
      </c>
      <c r="U26" s="27"/>
      <c r="V26" s="27"/>
    </row>
    <row r="27" spans="1:22" ht="24.75" customHeight="1" x14ac:dyDescent="0.2">
      <c r="A27" s="14" t="s">
        <v>16</v>
      </c>
      <c r="B27" s="49">
        <f>+IFERROR(VLOOKUP($A27&amp;$E$3,BasePA_GEN!$A$2:$K$835,4,0),"N.A.")</f>
        <v>404997</v>
      </c>
      <c r="C27" s="52">
        <f>+IFERROR(VLOOKUP($A27&amp;$E$3,BasePA_GEN!$A$2:$K$835,5,0),"N.A.")</f>
        <v>41702</v>
      </c>
      <c r="D27" s="52">
        <f>+IFERROR(VLOOKUP($A27&amp;$E$3,BasePA_GEN!$A$2:$K$835,6,0),"N.A.")</f>
        <v>70510</v>
      </c>
      <c r="E27" s="57">
        <f>+IFERROR(VLOOKUP($A27&amp;$E$3,BasePA_GEN!$A$2:$K$835,7,0),"N.A.")</f>
        <v>517209</v>
      </c>
      <c r="F27" s="58">
        <f>+IFERROR(VLOOKUP($A27&amp;$E$3,BasePA_GEN!$A$2:$K$835,8,0),"N.A.")</f>
        <v>814892.98</v>
      </c>
      <c r="G27" s="58">
        <f>+IFERROR(VLOOKUP($A27&amp;$E$3,BasePA_GEN!$A$2:$K$835,9,0),"N.A.")</f>
        <v>164635.49</v>
      </c>
      <c r="H27" s="58">
        <f>+IFERROR(VLOOKUP($A27&amp;$E$3,BasePA_GEN!$A$2:$K$835,10,0),"N.A.")</f>
        <v>650257</v>
      </c>
      <c r="I27" s="63">
        <f>+IFERROR(VLOOKUP($A27&amp;$E$3,BasePA_GEN!$A$2:$M$835,11,0),"N.A.")</f>
        <v>0</v>
      </c>
      <c r="J27" s="63">
        <f>+IFERROR(VLOOKUP($A27&amp;$E$3,BasePA_GEN!$A$2:$M$835,12,0),"N.A.")</f>
        <v>650257</v>
      </c>
      <c r="K27" s="59">
        <f>+IFERROR(VLOOKUP($A27&amp;$E$3,BasePA_GEN!$A$2:$M$835,13,0),"N.A.")</f>
        <v>133048</v>
      </c>
      <c r="U27" s="27"/>
      <c r="V27" s="27"/>
    </row>
    <row r="28" spans="1:22" ht="24.75" customHeight="1" x14ac:dyDescent="0.2">
      <c r="A28" s="14" t="s">
        <v>97</v>
      </c>
      <c r="B28" s="49">
        <f>+IFERROR(VLOOKUP($A28&amp;$E$3,BasePA_GEN!$A$2:$K$835,4,0),"N.A.")</f>
        <v>117872</v>
      </c>
      <c r="C28" s="52">
        <f>+IFERROR(VLOOKUP($A28&amp;$E$3,BasePA_GEN!$A$2:$K$835,5,0),"N.A.")</f>
        <v>8228</v>
      </c>
      <c r="D28" s="52">
        <f>+IFERROR(VLOOKUP($A28&amp;$E$3,BasePA_GEN!$A$2:$K$835,6,0),"N.A.")</f>
        <v>37484</v>
      </c>
      <c r="E28" s="57">
        <f>+IFERROR(VLOOKUP($A28&amp;$E$3,BasePA_GEN!$A$2:$K$835,7,0),"N.A.")</f>
        <v>163583</v>
      </c>
      <c r="F28" s="58">
        <f>+IFERROR(VLOOKUP($A28&amp;$E$3,BasePA_GEN!$A$2:$K$835,8,0),"N.A.")</f>
        <v>294193.17</v>
      </c>
      <c r="G28" s="58">
        <f>+IFERROR(VLOOKUP($A28&amp;$E$3,BasePA_GEN!$A$2:$K$835,9,0),"N.A.")</f>
        <v>33308.550000000003</v>
      </c>
      <c r="H28" s="58">
        <f>+IFERROR(VLOOKUP($A28&amp;$E$3,BasePA_GEN!$A$2:$K$835,10,0),"N.A.")</f>
        <v>260885</v>
      </c>
      <c r="I28" s="63">
        <f>+IFERROR(VLOOKUP($A28&amp;$E$3,BasePA_GEN!$A$2:$M$835,11,0),"N.A.")</f>
        <v>7020</v>
      </c>
      <c r="J28" s="63">
        <f>+IFERROR(VLOOKUP($A28&amp;$E$3,BasePA_GEN!$A$2:$M$835,12,0),"N.A.")</f>
        <v>267905</v>
      </c>
      <c r="K28" s="59">
        <f>+IFERROR(VLOOKUP($A28&amp;$E$3,BasePA_GEN!$A$2:$M$835,13,0),"N.A.")</f>
        <v>104321</v>
      </c>
      <c r="U28" s="27"/>
      <c r="V28" s="27"/>
    </row>
    <row r="29" spans="1:22" ht="24.75" customHeight="1" x14ac:dyDescent="0.2">
      <c r="A29" s="14" t="s">
        <v>17</v>
      </c>
      <c r="B29" s="49">
        <f>+IFERROR(VLOOKUP($A29&amp;$E$3,BasePA_GEN!$A$2:$K$835,4,0),"N.A.")</f>
        <v>6394</v>
      </c>
      <c r="C29" s="52">
        <f>+IFERROR(VLOOKUP($A29&amp;$E$3,BasePA_GEN!$A$2:$K$835,5,0),"N.A.")</f>
        <v>2283</v>
      </c>
      <c r="D29" s="52">
        <f>+IFERROR(VLOOKUP($A29&amp;$E$3,BasePA_GEN!$A$2:$K$835,6,0),"N.A.")</f>
        <v>1046</v>
      </c>
      <c r="E29" s="57">
        <f>+IFERROR(VLOOKUP($A29&amp;$E$3,BasePA_GEN!$A$2:$K$835,7,0),"N.A.")</f>
        <v>9722</v>
      </c>
      <c r="F29" s="58">
        <f>+IFERROR(VLOOKUP($A29&amp;$E$3,BasePA_GEN!$A$2:$K$835,8,0),"N.A.")</f>
        <v>35621.78</v>
      </c>
      <c r="G29" s="58">
        <f>+IFERROR(VLOOKUP($A29&amp;$E$3,BasePA_GEN!$A$2:$K$835,9,0),"N.A.")</f>
        <v>1365.4</v>
      </c>
      <c r="H29" s="58">
        <f>+IFERROR(VLOOKUP($A29&amp;$E$3,BasePA_GEN!$A$2:$K$835,10,0),"N.A.")</f>
        <v>34256</v>
      </c>
      <c r="I29" s="63">
        <f>+IFERROR(VLOOKUP($A29&amp;$E$3,BasePA_GEN!$A$2:$M$835,11,0),"N.A.")</f>
        <v>0</v>
      </c>
      <c r="J29" s="63">
        <f>+IFERROR(VLOOKUP($A29&amp;$E$3,BasePA_GEN!$A$2:$M$835,12,0),"N.A.")</f>
        <v>34256</v>
      </c>
      <c r="K29" s="59">
        <f>+IFERROR(VLOOKUP($A29&amp;$E$3,BasePA_GEN!$A$2:$M$835,13,0),"N.A.")</f>
        <v>24534</v>
      </c>
      <c r="U29" s="27"/>
      <c r="V29" s="27"/>
    </row>
    <row r="30" spans="1:22" ht="24.75" customHeight="1" x14ac:dyDescent="0.2">
      <c r="A30" s="14" t="s">
        <v>18</v>
      </c>
      <c r="B30" s="49">
        <f>+IFERROR(VLOOKUP($A30&amp;$E$3,BasePA_GEN!$A$2:$K$835,4,0),"N.A.")</f>
        <v>83428</v>
      </c>
      <c r="C30" s="52">
        <f>+IFERROR(VLOOKUP($A30&amp;$E$3,BasePA_GEN!$A$2:$K$835,5,0),"N.A.")</f>
        <v>8204</v>
      </c>
      <c r="D30" s="52">
        <f>+IFERROR(VLOOKUP($A30&amp;$E$3,BasePA_GEN!$A$2:$K$835,6,0),"N.A.")</f>
        <v>0</v>
      </c>
      <c r="E30" s="57">
        <f>+IFERROR(VLOOKUP($A30&amp;$E$3,BasePA_GEN!$A$2:$K$835,7,0),"N.A.")</f>
        <v>91633</v>
      </c>
      <c r="F30" s="58">
        <f>+IFERROR(VLOOKUP($A30&amp;$E$3,BasePA_GEN!$A$2:$K$835,8,0),"N.A.")</f>
        <v>349063.18</v>
      </c>
      <c r="G30" s="58">
        <f>+IFERROR(VLOOKUP($A30&amp;$E$3,BasePA_GEN!$A$2:$K$835,9,0),"N.A.")</f>
        <v>11288.52</v>
      </c>
      <c r="H30" s="58">
        <f>+IFERROR(VLOOKUP($A30&amp;$E$3,BasePA_GEN!$A$2:$K$835,10,0),"N.A.")</f>
        <v>337775</v>
      </c>
      <c r="I30" s="63">
        <f>+IFERROR(VLOOKUP($A30&amp;$E$3,BasePA_GEN!$A$2:$M$835,11,0),"N.A.")</f>
        <v>0</v>
      </c>
      <c r="J30" s="63">
        <f>+IFERROR(VLOOKUP($A30&amp;$E$3,BasePA_GEN!$A$2:$M$835,12,0),"N.A.")</f>
        <v>337775</v>
      </c>
      <c r="K30" s="59">
        <f>+IFERROR(VLOOKUP($A30&amp;$E$3,BasePA_GEN!$A$2:$M$835,13,0),"N.A.")</f>
        <v>246142</v>
      </c>
      <c r="U30" s="27"/>
      <c r="V30" s="27"/>
    </row>
    <row r="31" spans="1:22" ht="24.75" customHeight="1" x14ac:dyDescent="0.2">
      <c r="A31" s="14" t="s">
        <v>19</v>
      </c>
      <c r="B31" s="49">
        <f>+IFERROR(VLOOKUP($A31&amp;$E$3,BasePA_GEN!$A$2:$K$835,4,0),"N.A.")</f>
        <v>9347</v>
      </c>
      <c r="C31" s="52">
        <f>+IFERROR(VLOOKUP($A31&amp;$E$3,BasePA_GEN!$A$2:$K$835,5,0),"N.A.")</f>
        <v>1027</v>
      </c>
      <c r="D31" s="52">
        <f>+IFERROR(VLOOKUP($A31&amp;$E$3,BasePA_GEN!$A$2:$K$835,6,0),"N.A.")</f>
        <v>1667</v>
      </c>
      <c r="E31" s="57">
        <f>+IFERROR(VLOOKUP($A31&amp;$E$3,BasePA_GEN!$A$2:$K$835,7,0),"N.A.")</f>
        <v>12041</v>
      </c>
      <c r="F31" s="58">
        <f>+IFERROR(VLOOKUP($A31&amp;$E$3,BasePA_GEN!$A$2:$K$835,8,0),"N.A.")</f>
        <v>47212.47</v>
      </c>
      <c r="G31" s="58">
        <f>+IFERROR(VLOOKUP($A31&amp;$E$3,BasePA_GEN!$A$2:$K$835,9,0),"N.A.")</f>
        <v>559.65</v>
      </c>
      <c r="H31" s="58">
        <f>+IFERROR(VLOOKUP($A31&amp;$E$3,BasePA_GEN!$A$2:$K$835,10,0),"N.A.")</f>
        <v>46653</v>
      </c>
      <c r="I31" s="63">
        <f>+IFERROR(VLOOKUP($A31&amp;$E$3,BasePA_GEN!$A$2:$M$835,11,0),"N.A.")</f>
        <v>267</v>
      </c>
      <c r="J31" s="63">
        <f>+IFERROR(VLOOKUP($A31&amp;$E$3,BasePA_GEN!$A$2:$M$835,12,0),"N.A.")</f>
        <v>46920</v>
      </c>
      <c r="K31" s="59">
        <f>+IFERROR(VLOOKUP($A31&amp;$E$3,BasePA_GEN!$A$2:$M$835,13,0),"N.A.")</f>
        <v>34880</v>
      </c>
      <c r="U31" s="27"/>
      <c r="V31" s="27"/>
    </row>
    <row r="32" spans="1:22" ht="24.75" customHeight="1" x14ac:dyDescent="0.2">
      <c r="A32" s="14" t="s">
        <v>20</v>
      </c>
      <c r="B32" s="49">
        <f>+IFERROR(VLOOKUP($A32&amp;$E$3,BasePA_GEN!$A$2:$K$835,4,0),"N.A.")</f>
        <v>417358</v>
      </c>
      <c r="C32" s="52">
        <f>+IFERROR(VLOOKUP($A32&amp;$E$3,BasePA_GEN!$A$2:$K$835,5,0),"N.A.")</f>
        <v>64090</v>
      </c>
      <c r="D32" s="52">
        <f>+IFERROR(VLOOKUP($A32&amp;$E$3,BasePA_GEN!$A$2:$K$835,6,0),"N.A.")</f>
        <v>39348</v>
      </c>
      <c r="E32" s="57">
        <f>+IFERROR(VLOOKUP($A32&amp;$E$3,BasePA_GEN!$A$2:$K$835,7,0),"N.A.")</f>
        <v>520795</v>
      </c>
      <c r="F32" s="58">
        <f>+IFERROR(VLOOKUP($A32&amp;$E$3,BasePA_GEN!$A$2:$K$835,8,0),"N.A.")</f>
        <v>995344.09</v>
      </c>
      <c r="G32" s="58">
        <f>+IFERROR(VLOOKUP($A32&amp;$E$3,BasePA_GEN!$A$2:$K$835,9,0),"N.A.")</f>
        <v>182746.49</v>
      </c>
      <c r="H32" s="58">
        <f>+IFERROR(VLOOKUP($A32&amp;$E$3,BasePA_GEN!$A$2:$K$835,10,0),"N.A.")</f>
        <v>812598</v>
      </c>
      <c r="I32" s="63">
        <f>+IFERROR(VLOOKUP($A32&amp;$E$3,BasePA_GEN!$A$2:$M$835,11,0),"N.A.")</f>
        <v>0</v>
      </c>
      <c r="J32" s="63">
        <f>+IFERROR(VLOOKUP($A32&amp;$E$3,BasePA_GEN!$A$2:$M$835,12,0),"N.A.")</f>
        <v>812598</v>
      </c>
      <c r="K32" s="59">
        <f>+IFERROR(VLOOKUP($A32&amp;$E$3,BasePA_GEN!$A$2:$M$835,13,0),"N.A.")</f>
        <v>291802</v>
      </c>
      <c r="U32" s="27"/>
      <c r="V32" s="27"/>
    </row>
    <row r="33" spans="1:11" s="27" customFormat="1" ht="24.75" customHeight="1" thickBot="1" x14ac:dyDescent="0.25">
      <c r="A33" s="15" t="s">
        <v>21</v>
      </c>
      <c r="B33" s="53">
        <f>+IFERROR(VLOOKUP($A33&amp;$E$3,BasePA_GEN!$A$2:$K$835,4,0),"N.A.")</f>
        <v>54615</v>
      </c>
      <c r="C33" s="54">
        <f>+IFERROR(VLOOKUP($A33&amp;$E$3,BasePA_GEN!$A$2:$K$835,5,0),"N.A.")</f>
        <v>15709</v>
      </c>
      <c r="D33" s="54">
        <f>+IFERROR(VLOOKUP($A33&amp;$E$3,BasePA_GEN!$A$2:$K$835,6,0),"N.A.")</f>
        <v>6800</v>
      </c>
      <c r="E33" s="60">
        <f>+IFERROR(VLOOKUP($A33&amp;$E$3,BasePA_GEN!$A$2:$K$835,7,0),"N.A.")</f>
        <v>77124</v>
      </c>
      <c r="F33" s="61">
        <f>+IFERROR(VLOOKUP($A33&amp;$E$3,BasePA_GEN!$A$2:$K$835,8,0),"N.A.")</f>
        <v>232095.82</v>
      </c>
      <c r="G33" s="61">
        <f>+IFERROR(VLOOKUP($A33&amp;$E$3,BasePA_GEN!$A$2:$K$835,9,0),"N.A.")</f>
        <v>200783.29</v>
      </c>
      <c r="H33" s="61">
        <f>+IFERROR(VLOOKUP($A33&amp;$E$3,BasePA_GEN!$A$2:$K$835,10,0),"N.A.")</f>
        <v>94000</v>
      </c>
      <c r="I33" s="64">
        <f>+IFERROR(VLOOKUP($A33&amp;$E$3,BasePA_GEN!$A$2:$M$835,11,0),"N.A.")</f>
        <v>11569</v>
      </c>
      <c r="J33" s="64">
        <f>+IFERROR(VLOOKUP($A33&amp;$E$3,BasePA_GEN!$A$2:$M$835,12,0),"N.A.")</f>
        <v>105568</v>
      </c>
      <c r="K33" s="62">
        <f>+IFERROR(VLOOKUP($A33&amp;$E$3,BasePA_GEN!$A$2:$M$835,13,0),"N.A.")</f>
        <v>28444</v>
      </c>
    </row>
    <row r="34" spans="1:11" s="27" customFormat="1" ht="15" thickTop="1" x14ac:dyDescent="0.2"/>
    <row r="35" spans="1:11" s="27" customFormat="1" x14ac:dyDescent="0.2"/>
    <row r="36" spans="1:11" s="27" customFormat="1" x14ac:dyDescent="0.2"/>
    <row r="37" spans="1:11" s="27" customFormat="1" x14ac:dyDescent="0.2"/>
    <row r="38" spans="1:11" s="27" customFormat="1" x14ac:dyDescent="0.2"/>
    <row r="39" spans="1:11" s="27" customFormat="1" x14ac:dyDescent="0.2"/>
    <row r="40" spans="1:11" s="27" customFormat="1" x14ac:dyDescent="0.2"/>
    <row r="41" spans="1:11" s="27" customFormat="1" x14ac:dyDescent="0.2"/>
    <row r="42" spans="1:11" s="27" customFormat="1" x14ac:dyDescent="0.2"/>
    <row r="43" spans="1:11" s="27" customFormat="1" x14ac:dyDescent="0.2"/>
    <row r="44" spans="1:11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11" x14ac:dyDescent="0.2">
      <c r="A45" s="22"/>
    </row>
    <row r="46" spans="1:11" x14ac:dyDescent="0.2">
      <c r="A46" s="22"/>
    </row>
    <row r="47" spans="1:11" x14ac:dyDescent="0.2">
      <c r="A47" s="22"/>
    </row>
    <row r="48" spans="1:1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JNJ1OREFI7yLnQa6D2h0uqno8WhF9rZr2CmE4vY394uUl0zot52Mj6+bvpP7c9v7RP0AYmlLjBijVIm+nje3xg==" saltValue="yZL57oHSANlcR+Cec/xk4Q==" spinCount="100000" sheet="1" objects="1" scenarios="1"/>
  <sortState xmlns:xlrd2="http://schemas.microsoft.com/office/spreadsheetml/2017/richdata2" ref="A7:A33">
    <sortCondition ref="A7:A33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4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69</v>
      </c>
      <c r="E1" s="82" t="s">
        <v>70</v>
      </c>
      <c r="F1" s="82" t="s">
        <v>72</v>
      </c>
      <c r="G1" s="83" t="s">
        <v>106</v>
      </c>
      <c r="H1" s="83" t="s">
        <v>107</v>
      </c>
      <c r="I1" s="83" t="s">
        <v>103</v>
      </c>
      <c r="J1" s="83" t="s">
        <v>109</v>
      </c>
      <c r="K1" s="83" t="s">
        <v>108</v>
      </c>
      <c r="L1" s="83" t="s">
        <v>0</v>
      </c>
      <c r="M1" s="81" t="s">
        <v>73</v>
      </c>
    </row>
    <row r="2" spans="1:13" ht="15" customHeight="1" x14ac:dyDescent="0.25">
      <c r="A2" t="str">
        <f>+B2&amp;C2</f>
        <v>ALFA VIDA45596</v>
      </c>
      <c r="B2" s="1" t="s">
        <v>22</v>
      </c>
      <c r="C2" s="34">
        <v>45596</v>
      </c>
      <c r="D2" s="104">
        <v>1941786</v>
      </c>
      <c r="E2" s="104">
        <v>226010</v>
      </c>
      <c r="F2" s="104">
        <v>2167796</v>
      </c>
      <c r="G2" s="21">
        <v>2038179.25</v>
      </c>
      <c r="H2" s="21">
        <v>19127.43</v>
      </c>
      <c r="I2" s="104">
        <v>2019052</v>
      </c>
      <c r="J2" s="104">
        <v>295000</v>
      </c>
      <c r="K2" s="104">
        <v>0</v>
      </c>
      <c r="L2" s="104">
        <v>2314052</v>
      </c>
      <c r="M2" s="104">
        <v>146256</v>
      </c>
    </row>
    <row r="3" spans="1:13" ht="15" customHeight="1" x14ac:dyDescent="0.25">
      <c r="A3" t="str">
        <f t="shared" ref="A3:A36" si="0">+B3&amp;C3</f>
        <v>ALFA VIDA45626</v>
      </c>
      <c r="B3" s="1" t="s">
        <v>22</v>
      </c>
      <c r="C3" s="34">
        <v>45626</v>
      </c>
      <c r="D3" s="104">
        <v>1952968</v>
      </c>
      <c r="E3" s="104">
        <v>230083</v>
      </c>
      <c r="F3" s="104">
        <v>2183051</v>
      </c>
      <c r="G3" s="21">
        <v>2062173.08</v>
      </c>
      <c r="H3" s="21">
        <v>19949.52</v>
      </c>
      <c r="I3" s="104">
        <v>2042224</v>
      </c>
      <c r="J3" s="104">
        <v>295000</v>
      </c>
      <c r="K3" s="104">
        <v>0</v>
      </c>
      <c r="L3" s="104">
        <v>2337224</v>
      </c>
      <c r="M3" s="104">
        <v>154173</v>
      </c>
    </row>
    <row r="4" spans="1:13" ht="15" customHeight="1" x14ac:dyDescent="0.25">
      <c r="A4" t="str">
        <f t="shared" si="0"/>
        <v>ALFA VIDA45657</v>
      </c>
      <c r="B4" s="1" t="s">
        <v>22</v>
      </c>
      <c r="C4" s="34">
        <v>45657</v>
      </c>
      <c r="D4" s="104">
        <v>1964432</v>
      </c>
      <c r="E4" s="104">
        <v>227445</v>
      </c>
      <c r="F4" s="104">
        <v>2191878</v>
      </c>
      <c r="G4" s="21">
        <v>2127820.2799999998</v>
      </c>
      <c r="H4" s="21">
        <v>20530.669999999998</v>
      </c>
      <c r="I4" s="104">
        <v>2107290</v>
      </c>
      <c r="J4" s="104">
        <v>295000</v>
      </c>
      <c r="K4" s="104">
        <v>0</v>
      </c>
      <c r="L4" s="104">
        <v>2402290</v>
      </c>
      <c r="M4" s="104">
        <v>210412</v>
      </c>
    </row>
    <row r="5" spans="1:13" ht="15" customHeight="1" x14ac:dyDescent="0.25">
      <c r="A5" t="str">
        <f t="shared" si="0"/>
        <v>ALLIANZ VIDA45596</v>
      </c>
      <c r="B5" s="1" t="s">
        <v>96</v>
      </c>
      <c r="C5" s="34">
        <v>45596</v>
      </c>
      <c r="D5" s="104">
        <v>177554</v>
      </c>
      <c r="E5" s="104">
        <v>6339</v>
      </c>
      <c r="F5" s="104">
        <v>183892</v>
      </c>
      <c r="G5" s="21">
        <v>299993.96999999997</v>
      </c>
      <c r="H5" s="21">
        <v>13790.76</v>
      </c>
      <c r="I5" s="104">
        <v>286203</v>
      </c>
      <c r="J5" s="104">
        <v>0</v>
      </c>
      <c r="K5" s="104">
        <v>0</v>
      </c>
      <c r="L5" s="104">
        <v>286203</v>
      </c>
      <c r="M5" s="104">
        <v>102311</v>
      </c>
    </row>
    <row r="6" spans="1:13" ht="15" customHeight="1" x14ac:dyDescent="0.25">
      <c r="A6" t="str">
        <f t="shared" si="0"/>
        <v>ALLIANZ VIDA45626</v>
      </c>
      <c r="B6" s="1" t="s">
        <v>96</v>
      </c>
      <c r="C6" s="34">
        <v>45626</v>
      </c>
      <c r="D6" s="104">
        <v>177594</v>
      </c>
      <c r="E6" s="104">
        <v>6515</v>
      </c>
      <c r="F6" s="104">
        <v>184109</v>
      </c>
      <c r="G6" s="21">
        <v>306095.61</v>
      </c>
      <c r="H6" s="21">
        <v>13944.28</v>
      </c>
      <c r="I6" s="104">
        <v>292151</v>
      </c>
      <c r="J6" s="104">
        <v>0</v>
      </c>
      <c r="K6" s="104">
        <v>0</v>
      </c>
      <c r="L6" s="104">
        <v>292151</v>
      </c>
      <c r="M6" s="104">
        <v>108042</v>
      </c>
    </row>
    <row r="7" spans="1:13" ht="15" customHeight="1" x14ac:dyDescent="0.25">
      <c r="A7" t="str">
        <f t="shared" si="0"/>
        <v>ALLIANZ VIDA45657</v>
      </c>
      <c r="B7" s="1" t="s">
        <v>96</v>
      </c>
      <c r="C7" s="34">
        <v>45657</v>
      </c>
      <c r="D7" s="104">
        <v>179454</v>
      </c>
      <c r="E7" s="104">
        <v>5992</v>
      </c>
      <c r="F7" s="104">
        <v>185446</v>
      </c>
      <c r="G7" s="21">
        <v>278419.40999999997</v>
      </c>
      <c r="H7" s="21">
        <v>13825.15</v>
      </c>
      <c r="I7" s="104">
        <v>264594</v>
      </c>
      <c r="J7" s="104">
        <v>0</v>
      </c>
      <c r="K7" s="104">
        <v>0</v>
      </c>
      <c r="L7" s="104">
        <v>264594</v>
      </c>
      <c r="M7" s="104">
        <v>79148</v>
      </c>
    </row>
    <row r="8" spans="1:13" ht="15" customHeight="1" x14ac:dyDescent="0.25">
      <c r="A8" t="str">
        <f t="shared" si="0"/>
        <v>ANDINA45596</v>
      </c>
      <c r="B8" s="1" t="s">
        <v>117</v>
      </c>
      <c r="C8" s="34">
        <v>45596</v>
      </c>
      <c r="D8" s="104">
        <v>0</v>
      </c>
      <c r="E8" s="104">
        <v>0</v>
      </c>
      <c r="F8" s="104">
        <v>0</v>
      </c>
      <c r="G8" s="21">
        <v>0</v>
      </c>
      <c r="H8" s="21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</row>
    <row r="9" spans="1:13" ht="15" customHeight="1" x14ac:dyDescent="0.25">
      <c r="A9" t="str">
        <f t="shared" si="0"/>
        <v>ANDINA45626</v>
      </c>
      <c r="B9" s="1" t="s">
        <v>117</v>
      </c>
      <c r="C9" s="34">
        <v>45626</v>
      </c>
      <c r="D9" s="104">
        <v>0</v>
      </c>
      <c r="E9" s="104">
        <v>0</v>
      </c>
      <c r="F9" s="104">
        <v>0</v>
      </c>
      <c r="G9" s="21">
        <v>0</v>
      </c>
      <c r="H9" s="21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</row>
    <row r="10" spans="1:13" ht="15" customHeight="1" x14ac:dyDescent="0.25">
      <c r="A10" t="str">
        <f t="shared" si="0"/>
        <v>ANDINA45657</v>
      </c>
      <c r="B10" s="1" t="s">
        <v>117</v>
      </c>
      <c r="C10" s="34">
        <v>45657</v>
      </c>
      <c r="D10" s="104">
        <v>22462</v>
      </c>
      <c r="E10" s="104">
        <v>451</v>
      </c>
      <c r="F10" s="104">
        <v>22914</v>
      </c>
      <c r="G10" s="21">
        <v>42357.22</v>
      </c>
      <c r="H10" s="21">
        <v>0</v>
      </c>
      <c r="I10" s="104">
        <v>42357</v>
      </c>
      <c r="J10" s="104">
        <v>0</v>
      </c>
      <c r="K10" s="104">
        <v>0</v>
      </c>
      <c r="L10" s="104">
        <v>42357</v>
      </c>
      <c r="M10" s="104">
        <v>19444</v>
      </c>
    </row>
    <row r="11" spans="1:13" ht="15" customHeight="1" x14ac:dyDescent="0.25">
      <c r="A11" t="str">
        <f t="shared" si="0"/>
        <v>ASULADO45596</v>
      </c>
      <c r="B11" s="1" t="s">
        <v>114</v>
      </c>
      <c r="C11" s="34">
        <v>45596</v>
      </c>
      <c r="D11" s="104">
        <v>823851</v>
      </c>
      <c r="E11" s="104">
        <v>28323</v>
      </c>
      <c r="F11" s="104">
        <v>852174</v>
      </c>
      <c r="G11" s="21">
        <v>1055741.3799999999</v>
      </c>
      <c r="H11" s="21">
        <v>0</v>
      </c>
      <c r="I11" s="104">
        <v>1055741</v>
      </c>
      <c r="J11" s="104">
        <v>0</v>
      </c>
      <c r="K11" s="104">
        <v>0</v>
      </c>
      <c r="L11" s="104">
        <v>1055741</v>
      </c>
      <c r="M11" s="104">
        <v>203567</v>
      </c>
    </row>
    <row r="12" spans="1:13" ht="15" customHeight="1" x14ac:dyDescent="0.25">
      <c r="A12" t="str">
        <f t="shared" si="0"/>
        <v>ASULADO45626</v>
      </c>
      <c r="B12" s="1" t="s">
        <v>114</v>
      </c>
      <c r="C12" s="34">
        <v>45626</v>
      </c>
      <c r="D12" s="104">
        <v>837683</v>
      </c>
      <c r="E12" s="104">
        <v>25655</v>
      </c>
      <c r="F12" s="104">
        <v>863338</v>
      </c>
      <c r="G12" s="21">
        <v>1170545.1000000001</v>
      </c>
      <c r="H12" s="21">
        <v>0</v>
      </c>
      <c r="I12" s="104">
        <v>1170545</v>
      </c>
      <c r="J12" s="104">
        <v>0</v>
      </c>
      <c r="K12" s="104">
        <v>0</v>
      </c>
      <c r="L12" s="104">
        <v>1170545</v>
      </c>
      <c r="M12" s="104">
        <v>307207</v>
      </c>
    </row>
    <row r="13" spans="1:13" ht="15" customHeight="1" x14ac:dyDescent="0.25">
      <c r="A13" t="str">
        <f t="shared" si="0"/>
        <v>ASULADO45657</v>
      </c>
      <c r="B13" s="1" t="s">
        <v>114</v>
      </c>
      <c r="C13" s="34">
        <v>45657</v>
      </c>
      <c r="D13" s="104">
        <v>872716</v>
      </c>
      <c r="E13" s="104">
        <v>24432</v>
      </c>
      <c r="F13" s="104">
        <v>897148</v>
      </c>
      <c r="G13" s="21">
        <v>1099860.3999999999</v>
      </c>
      <c r="H13" s="21">
        <v>0</v>
      </c>
      <c r="I13" s="104">
        <v>1099860</v>
      </c>
      <c r="J13" s="104">
        <v>0</v>
      </c>
      <c r="K13" s="104">
        <v>0</v>
      </c>
      <c r="L13" s="104">
        <v>1099860</v>
      </c>
      <c r="M13" s="104">
        <v>202712</v>
      </c>
    </row>
    <row r="14" spans="1:13" ht="15" customHeight="1" x14ac:dyDescent="0.25">
      <c r="A14" t="str">
        <f t="shared" si="0"/>
        <v>AURORA VIDA45596</v>
      </c>
      <c r="B14" s="1" t="s">
        <v>23</v>
      </c>
      <c r="C14" s="34">
        <v>45596</v>
      </c>
      <c r="D14" s="104">
        <v>3224</v>
      </c>
      <c r="E14" s="104">
        <v>522</v>
      </c>
      <c r="F14" s="104">
        <v>3746</v>
      </c>
      <c r="G14" s="21">
        <v>33852.589999999997</v>
      </c>
      <c r="H14" s="21">
        <v>4634.16</v>
      </c>
      <c r="I14" s="104">
        <v>29218</v>
      </c>
      <c r="J14" s="104">
        <v>0</v>
      </c>
      <c r="K14" s="104">
        <v>0</v>
      </c>
      <c r="L14" s="104">
        <v>29218</v>
      </c>
      <c r="M14" s="104">
        <v>25473</v>
      </c>
    </row>
    <row r="15" spans="1:13" ht="15" customHeight="1" x14ac:dyDescent="0.25">
      <c r="A15" t="str">
        <f t="shared" si="0"/>
        <v>AURORA VIDA45626</v>
      </c>
      <c r="B15" s="1" t="s">
        <v>23</v>
      </c>
      <c r="C15" s="34">
        <v>45626</v>
      </c>
      <c r="D15" s="104">
        <v>3253</v>
      </c>
      <c r="E15" s="104">
        <v>535</v>
      </c>
      <c r="F15" s="104">
        <v>3788</v>
      </c>
      <c r="G15" s="21">
        <v>33860.230000000003</v>
      </c>
      <c r="H15" s="21">
        <v>4631.13</v>
      </c>
      <c r="I15" s="104">
        <v>29229</v>
      </c>
      <c r="J15" s="104">
        <v>0</v>
      </c>
      <c r="K15" s="104">
        <v>0</v>
      </c>
      <c r="L15" s="104">
        <v>29229</v>
      </c>
      <c r="M15" s="104">
        <v>25441</v>
      </c>
    </row>
    <row r="16" spans="1:13" ht="15" customHeight="1" x14ac:dyDescent="0.25">
      <c r="A16" t="str">
        <f t="shared" si="0"/>
        <v>AURORA VIDA45657</v>
      </c>
      <c r="B16" s="1" t="s">
        <v>23</v>
      </c>
      <c r="C16" s="34">
        <v>45657</v>
      </c>
      <c r="D16" s="104">
        <v>3208</v>
      </c>
      <c r="E16" s="104">
        <v>579</v>
      </c>
      <c r="F16" s="104">
        <v>3786</v>
      </c>
      <c r="G16" s="21">
        <v>33811.599999999999</v>
      </c>
      <c r="H16" s="21">
        <v>4628.1000000000004</v>
      </c>
      <c r="I16" s="104">
        <v>29183</v>
      </c>
      <c r="J16" s="104">
        <v>0</v>
      </c>
      <c r="K16" s="104">
        <v>0</v>
      </c>
      <c r="L16" s="104">
        <v>29183</v>
      </c>
      <c r="M16" s="104">
        <v>25397</v>
      </c>
    </row>
    <row r="17" spans="1:13" ht="15" customHeight="1" x14ac:dyDescent="0.25">
      <c r="A17" t="str">
        <f t="shared" si="0"/>
        <v>AXA COLPATRIA VIDA45596</v>
      </c>
      <c r="B17" s="1" t="s">
        <v>24</v>
      </c>
      <c r="C17" s="34">
        <v>45596</v>
      </c>
      <c r="D17" s="104">
        <v>265647</v>
      </c>
      <c r="E17" s="104">
        <v>30635</v>
      </c>
      <c r="F17" s="104">
        <v>296282</v>
      </c>
      <c r="G17" s="21">
        <v>853008.7</v>
      </c>
      <c r="H17" s="21">
        <v>96382.88</v>
      </c>
      <c r="I17" s="104">
        <v>756626</v>
      </c>
      <c r="J17" s="104">
        <v>0</v>
      </c>
      <c r="K17" s="104">
        <v>47002</v>
      </c>
      <c r="L17" s="104">
        <v>803628</v>
      </c>
      <c r="M17" s="104">
        <v>507346</v>
      </c>
    </row>
    <row r="18" spans="1:13" ht="15" customHeight="1" x14ac:dyDescent="0.25">
      <c r="A18" t="str">
        <f t="shared" si="0"/>
        <v>AXA COLPATRIA VIDA45626</v>
      </c>
      <c r="B18" s="1" t="s">
        <v>24</v>
      </c>
      <c r="C18" s="34">
        <v>45626</v>
      </c>
      <c r="D18" s="104">
        <v>267441</v>
      </c>
      <c r="E18" s="104">
        <v>30761</v>
      </c>
      <c r="F18" s="104">
        <v>298202</v>
      </c>
      <c r="G18" s="21">
        <v>888397</v>
      </c>
      <c r="H18" s="21">
        <v>100732.74</v>
      </c>
      <c r="I18" s="104">
        <v>787664</v>
      </c>
      <c r="J18" s="104">
        <v>0</v>
      </c>
      <c r="K18" s="104">
        <v>44730</v>
      </c>
      <c r="L18" s="104">
        <v>832394</v>
      </c>
      <c r="M18" s="104">
        <v>534193</v>
      </c>
    </row>
    <row r="19" spans="1:13" ht="15" customHeight="1" x14ac:dyDescent="0.25">
      <c r="A19" t="str">
        <f t="shared" si="0"/>
        <v>AXA COLPATRIA VIDA45657</v>
      </c>
      <c r="B19" s="1" t="s">
        <v>24</v>
      </c>
      <c r="C19" s="34">
        <v>45657</v>
      </c>
      <c r="D19" s="104">
        <v>270612</v>
      </c>
      <c r="E19" s="104">
        <v>30016</v>
      </c>
      <c r="F19" s="104">
        <v>300628</v>
      </c>
      <c r="G19" s="21">
        <v>861840.93</v>
      </c>
      <c r="H19" s="21">
        <v>90914.9</v>
      </c>
      <c r="I19" s="104">
        <v>770926</v>
      </c>
      <c r="J19" s="104">
        <v>0</v>
      </c>
      <c r="K19" s="104">
        <v>42456</v>
      </c>
      <c r="L19" s="104">
        <v>813382</v>
      </c>
      <c r="M19" s="104">
        <v>512754</v>
      </c>
    </row>
    <row r="20" spans="1:13" ht="15" customHeight="1" x14ac:dyDescent="0.25">
      <c r="A20" t="str">
        <f t="shared" si="0"/>
        <v>BBVA SEGUROS VIDA45596</v>
      </c>
      <c r="B20" s="1" t="s">
        <v>25</v>
      </c>
      <c r="C20" s="34">
        <v>45596</v>
      </c>
      <c r="D20" s="104">
        <v>150001</v>
      </c>
      <c r="E20" s="104">
        <v>15989</v>
      </c>
      <c r="F20" s="104">
        <v>165990</v>
      </c>
      <c r="G20" s="21">
        <v>767874.29</v>
      </c>
      <c r="H20" s="21">
        <v>8814.5400000000009</v>
      </c>
      <c r="I20" s="104">
        <v>759060</v>
      </c>
      <c r="J20" s="104">
        <v>0</v>
      </c>
      <c r="K20" s="104">
        <v>0</v>
      </c>
      <c r="L20" s="104">
        <v>759060</v>
      </c>
      <c r="M20" s="104">
        <v>593070</v>
      </c>
    </row>
    <row r="21" spans="1:13" ht="15" customHeight="1" x14ac:dyDescent="0.25">
      <c r="A21" t="str">
        <f t="shared" si="0"/>
        <v>BBVA SEGUROS VIDA45626</v>
      </c>
      <c r="B21" s="1" t="s">
        <v>25</v>
      </c>
      <c r="C21" s="34">
        <v>45626</v>
      </c>
      <c r="D21" s="104">
        <v>149732</v>
      </c>
      <c r="E21" s="104">
        <v>15916</v>
      </c>
      <c r="F21" s="104">
        <v>165648</v>
      </c>
      <c r="G21" s="21">
        <v>777740.19</v>
      </c>
      <c r="H21" s="21">
        <v>8814.5400000000009</v>
      </c>
      <c r="I21" s="104">
        <v>768926</v>
      </c>
      <c r="J21" s="104">
        <v>0</v>
      </c>
      <c r="K21" s="104">
        <v>0</v>
      </c>
      <c r="L21" s="104">
        <v>768926</v>
      </c>
      <c r="M21" s="104">
        <v>603278</v>
      </c>
    </row>
    <row r="22" spans="1:13" ht="15" customHeight="1" x14ac:dyDescent="0.25">
      <c r="A22" t="str">
        <f t="shared" si="0"/>
        <v>BBVA SEGUROS VIDA45657</v>
      </c>
      <c r="B22" s="1" t="s">
        <v>25</v>
      </c>
      <c r="C22" s="34">
        <v>45657</v>
      </c>
      <c r="D22" s="104">
        <v>149510</v>
      </c>
      <c r="E22" s="104">
        <v>15901</v>
      </c>
      <c r="F22" s="104">
        <v>165411</v>
      </c>
      <c r="G22" s="21">
        <v>779558.72</v>
      </c>
      <c r="H22" s="21">
        <v>9271.11</v>
      </c>
      <c r="I22" s="104">
        <v>770288</v>
      </c>
      <c r="J22" s="104">
        <v>0</v>
      </c>
      <c r="K22" s="104">
        <v>0</v>
      </c>
      <c r="L22" s="104">
        <v>770288</v>
      </c>
      <c r="M22" s="104">
        <v>604876</v>
      </c>
    </row>
    <row r="23" spans="1:13" x14ac:dyDescent="0.25">
      <c r="A23" t="str">
        <f t="shared" si="0"/>
        <v>BMI COLOMBIA45596</v>
      </c>
      <c r="B23" s="1" t="s">
        <v>100</v>
      </c>
      <c r="C23" s="34">
        <v>45596</v>
      </c>
      <c r="D23" s="104">
        <v>7625</v>
      </c>
      <c r="E23" s="104">
        <v>1109</v>
      </c>
      <c r="F23" s="104">
        <v>8733</v>
      </c>
      <c r="G23" s="21">
        <v>58731</v>
      </c>
      <c r="H23" s="21">
        <v>37229.79</v>
      </c>
      <c r="I23" s="104">
        <v>21501</v>
      </c>
      <c r="J23" s="104">
        <v>0</v>
      </c>
      <c r="K23" s="104">
        <v>3000</v>
      </c>
      <c r="L23" s="104">
        <v>24501</v>
      </c>
      <c r="M23" s="104">
        <v>15767</v>
      </c>
    </row>
    <row r="24" spans="1:13" x14ac:dyDescent="0.25">
      <c r="A24" t="str">
        <f t="shared" si="0"/>
        <v>BMI COLOMBIA45626</v>
      </c>
      <c r="B24" s="1" t="s">
        <v>100</v>
      </c>
      <c r="C24" s="34">
        <v>45626</v>
      </c>
      <c r="D24" s="104">
        <v>8450</v>
      </c>
      <c r="E24" s="104">
        <v>1047</v>
      </c>
      <c r="F24" s="104">
        <v>9497</v>
      </c>
      <c r="G24" s="21">
        <v>58731</v>
      </c>
      <c r="H24" s="21">
        <v>36390.79</v>
      </c>
      <c r="I24" s="104">
        <v>22340</v>
      </c>
      <c r="J24" s="104">
        <v>0</v>
      </c>
      <c r="K24" s="104">
        <v>1425</v>
      </c>
      <c r="L24" s="104">
        <v>23765</v>
      </c>
      <c r="M24" s="104">
        <v>14268</v>
      </c>
    </row>
    <row r="25" spans="1:13" x14ac:dyDescent="0.25">
      <c r="A25" t="str">
        <f t="shared" si="0"/>
        <v>BMI COLOMBIA45657</v>
      </c>
      <c r="B25" s="1" t="s">
        <v>100</v>
      </c>
      <c r="C25" s="34">
        <v>45657</v>
      </c>
      <c r="D25" s="104">
        <v>8809</v>
      </c>
      <c r="E25" s="104">
        <v>1032</v>
      </c>
      <c r="F25" s="104">
        <v>9841</v>
      </c>
      <c r="G25" s="21">
        <v>58958.75</v>
      </c>
      <c r="H25" s="21">
        <v>34437.42</v>
      </c>
      <c r="I25" s="104">
        <v>24521</v>
      </c>
      <c r="J25" s="104">
        <v>0</v>
      </c>
      <c r="K25" s="104">
        <v>1476</v>
      </c>
      <c r="L25" s="104">
        <v>25997</v>
      </c>
      <c r="M25" s="104">
        <v>16157</v>
      </c>
    </row>
    <row r="26" spans="1:13" x14ac:dyDescent="0.25">
      <c r="A26" t="str">
        <f t="shared" si="0"/>
        <v>BOLIVAR VIDA45596</v>
      </c>
      <c r="B26" s="1" t="s">
        <v>26</v>
      </c>
      <c r="C26" s="34">
        <v>45596</v>
      </c>
      <c r="D26" s="104">
        <v>722371</v>
      </c>
      <c r="E26" s="104">
        <v>123412</v>
      </c>
      <c r="F26" s="104">
        <v>845783</v>
      </c>
      <c r="G26" s="21">
        <v>3087800.4</v>
      </c>
      <c r="H26" s="21">
        <v>1994353.45</v>
      </c>
      <c r="I26" s="104">
        <v>1093447</v>
      </c>
      <c r="J26" s="104">
        <v>0</v>
      </c>
      <c r="K26" s="104">
        <v>0</v>
      </c>
      <c r="L26" s="104">
        <v>1093447</v>
      </c>
      <c r="M26" s="104">
        <v>247664</v>
      </c>
    </row>
    <row r="27" spans="1:13" x14ac:dyDescent="0.25">
      <c r="A27" t="str">
        <f t="shared" si="0"/>
        <v>BOLIVAR VIDA45626</v>
      </c>
      <c r="B27" s="1" t="s">
        <v>26</v>
      </c>
      <c r="C27" s="34">
        <v>45626</v>
      </c>
      <c r="D27" s="104">
        <v>721254</v>
      </c>
      <c r="E27" s="104">
        <v>126664</v>
      </c>
      <c r="F27" s="104">
        <v>847918</v>
      </c>
      <c r="G27" s="21">
        <v>3239512.93</v>
      </c>
      <c r="H27" s="21">
        <v>1971909.18</v>
      </c>
      <c r="I27" s="104">
        <v>1267604</v>
      </c>
      <c r="J27" s="104">
        <v>0</v>
      </c>
      <c r="K27" s="104">
        <v>0</v>
      </c>
      <c r="L27" s="104">
        <v>1267604</v>
      </c>
      <c r="M27" s="104">
        <v>419686</v>
      </c>
    </row>
    <row r="28" spans="1:13" x14ac:dyDescent="0.25">
      <c r="A28" t="str">
        <f t="shared" si="0"/>
        <v>BOLIVAR VIDA45657</v>
      </c>
      <c r="B28" s="1" t="s">
        <v>26</v>
      </c>
      <c r="C28" s="34">
        <v>45657</v>
      </c>
      <c r="D28" s="104">
        <v>725501</v>
      </c>
      <c r="E28" s="104">
        <v>133959</v>
      </c>
      <c r="F28" s="104">
        <v>859461</v>
      </c>
      <c r="G28" s="21">
        <v>3076487.12</v>
      </c>
      <c r="H28" s="21">
        <v>1605296.82</v>
      </c>
      <c r="I28" s="104">
        <v>1471190</v>
      </c>
      <c r="J28" s="104">
        <v>0</v>
      </c>
      <c r="K28" s="104">
        <v>0</v>
      </c>
      <c r="L28" s="104">
        <v>1471190</v>
      </c>
      <c r="M28" s="104">
        <v>611730</v>
      </c>
    </row>
    <row r="29" spans="1:13" x14ac:dyDescent="0.25">
      <c r="A29" t="str">
        <f t="shared" si="0"/>
        <v>COLMENA ARL45596</v>
      </c>
      <c r="B29" s="1" t="s">
        <v>111</v>
      </c>
      <c r="C29" s="34">
        <v>45596</v>
      </c>
      <c r="D29" s="104">
        <v>142862</v>
      </c>
      <c r="E29" s="104">
        <v>17643</v>
      </c>
      <c r="F29" s="104">
        <v>160505</v>
      </c>
      <c r="G29" s="21">
        <v>365208.58</v>
      </c>
      <c r="H29" s="21">
        <v>22357.23</v>
      </c>
      <c r="I29" s="104">
        <v>342851</v>
      </c>
      <c r="J29" s="104">
        <v>0</v>
      </c>
      <c r="K29" s="104">
        <v>16</v>
      </c>
      <c r="L29" s="104">
        <v>342868</v>
      </c>
      <c r="M29" s="104">
        <v>182362</v>
      </c>
    </row>
    <row r="30" spans="1:13" x14ac:dyDescent="0.25">
      <c r="A30" t="str">
        <f t="shared" si="0"/>
        <v>COLMENA ARL45626</v>
      </c>
      <c r="B30" s="1" t="s">
        <v>111</v>
      </c>
      <c r="C30" s="34">
        <v>45626</v>
      </c>
      <c r="D30" s="104">
        <v>145263</v>
      </c>
      <c r="E30" s="104">
        <v>18554</v>
      </c>
      <c r="F30" s="104">
        <v>163817</v>
      </c>
      <c r="G30" s="21">
        <v>376069.58</v>
      </c>
      <c r="H30" s="21">
        <v>22351.41</v>
      </c>
      <c r="I30" s="104">
        <v>353718</v>
      </c>
      <c r="J30" s="104">
        <v>0</v>
      </c>
      <c r="K30" s="104">
        <v>16</v>
      </c>
      <c r="L30" s="104">
        <v>353735</v>
      </c>
      <c r="M30" s="104">
        <v>189918</v>
      </c>
    </row>
    <row r="31" spans="1:13" x14ac:dyDescent="0.25">
      <c r="A31" t="str">
        <f t="shared" si="0"/>
        <v>COLMENA ARL45657</v>
      </c>
      <c r="B31" s="1" t="s">
        <v>111</v>
      </c>
      <c r="C31" s="34">
        <v>45657</v>
      </c>
      <c r="D31" s="104">
        <v>147727</v>
      </c>
      <c r="E31" s="104">
        <v>18445</v>
      </c>
      <c r="F31" s="104">
        <v>166172</v>
      </c>
      <c r="G31" s="21">
        <v>372500.76</v>
      </c>
      <c r="H31" s="21">
        <v>23424.2</v>
      </c>
      <c r="I31" s="104">
        <v>349077</v>
      </c>
      <c r="J31" s="104">
        <v>0</v>
      </c>
      <c r="K31" s="104">
        <v>0</v>
      </c>
      <c r="L31" s="104">
        <v>349077</v>
      </c>
      <c r="M31" s="104">
        <v>182905</v>
      </c>
    </row>
    <row r="32" spans="1:13" x14ac:dyDescent="0.25">
      <c r="A32" t="str">
        <f t="shared" si="0"/>
        <v>COLMENA VIDA45596</v>
      </c>
      <c r="B32" s="1" t="s">
        <v>112</v>
      </c>
      <c r="C32" s="34">
        <v>45596</v>
      </c>
      <c r="D32" s="104">
        <v>22808</v>
      </c>
      <c r="E32" s="104">
        <v>5193</v>
      </c>
      <c r="F32" s="104">
        <v>28001</v>
      </c>
      <c r="G32" s="21">
        <v>168402.39</v>
      </c>
      <c r="H32" s="21">
        <v>31824.37</v>
      </c>
      <c r="I32" s="104">
        <v>136578</v>
      </c>
      <c r="J32" s="104">
        <v>0</v>
      </c>
      <c r="K32" s="104">
        <v>1742</v>
      </c>
      <c r="L32" s="104">
        <v>138320</v>
      </c>
      <c r="M32" s="104">
        <v>110320</v>
      </c>
    </row>
    <row r="33" spans="1:13" x14ac:dyDescent="0.25">
      <c r="A33" t="str">
        <f t="shared" si="0"/>
        <v>COLMENA VIDA45626</v>
      </c>
      <c r="B33" s="1" t="s">
        <v>112</v>
      </c>
      <c r="C33" s="34">
        <v>45626</v>
      </c>
      <c r="D33" s="104">
        <v>23122</v>
      </c>
      <c r="E33" s="104">
        <v>5781</v>
      </c>
      <c r="F33" s="104">
        <v>28903</v>
      </c>
      <c r="G33" s="21">
        <v>169676.2</v>
      </c>
      <c r="H33" s="21">
        <v>30748.98</v>
      </c>
      <c r="I33" s="104">
        <v>138927</v>
      </c>
      <c r="J33" s="104">
        <v>0</v>
      </c>
      <c r="K33" s="104">
        <v>1742</v>
      </c>
      <c r="L33" s="104">
        <v>140670</v>
      </c>
      <c r="M33" s="104">
        <v>111767</v>
      </c>
    </row>
    <row r="34" spans="1:13" x14ac:dyDescent="0.25">
      <c r="A34" t="str">
        <f t="shared" si="0"/>
        <v>COLMENA VIDA45657</v>
      </c>
      <c r="B34" s="1" t="s">
        <v>112</v>
      </c>
      <c r="C34" s="34">
        <v>45657</v>
      </c>
      <c r="D34" s="104">
        <v>24406</v>
      </c>
      <c r="E34" s="104">
        <v>5310</v>
      </c>
      <c r="F34" s="104">
        <v>29716</v>
      </c>
      <c r="G34" s="21">
        <v>169710.8</v>
      </c>
      <c r="H34" s="21">
        <v>31698.97</v>
      </c>
      <c r="I34" s="104">
        <v>138012</v>
      </c>
      <c r="J34" s="104">
        <v>0</v>
      </c>
      <c r="K34" s="104">
        <v>2581</v>
      </c>
      <c r="L34" s="104">
        <v>140592</v>
      </c>
      <c r="M34" s="104">
        <v>110876</v>
      </c>
    </row>
    <row r="35" spans="1:13" x14ac:dyDescent="0.25">
      <c r="A35" t="str">
        <f t="shared" si="0"/>
        <v>COLSANITAS45596</v>
      </c>
      <c r="B35" s="1" t="s">
        <v>113</v>
      </c>
      <c r="C35" s="34">
        <v>45596</v>
      </c>
      <c r="D35" s="104">
        <v>11377</v>
      </c>
      <c r="E35" s="104">
        <v>974</v>
      </c>
      <c r="F35" s="104">
        <v>12350</v>
      </c>
      <c r="G35" s="21">
        <v>54182.41</v>
      </c>
      <c r="H35" s="21">
        <v>30023.29</v>
      </c>
      <c r="I35" s="104">
        <v>24159</v>
      </c>
      <c r="J35" s="104">
        <v>0</v>
      </c>
      <c r="K35" s="104">
        <v>0</v>
      </c>
      <c r="L35" s="104">
        <v>24159</v>
      </c>
      <c r="M35" s="104">
        <v>11809</v>
      </c>
    </row>
    <row r="36" spans="1:13" x14ac:dyDescent="0.25">
      <c r="A36" t="str">
        <f t="shared" si="0"/>
        <v>COLSANITAS45626</v>
      </c>
      <c r="B36" s="1" t="s">
        <v>113</v>
      </c>
      <c r="C36" s="34">
        <v>45626</v>
      </c>
      <c r="D36" s="104">
        <v>11713</v>
      </c>
      <c r="E36" s="104">
        <v>919</v>
      </c>
      <c r="F36" s="104">
        <v>12632</v>
      </c>
      <c r="G36" s="21">
        <v>54182.41</v>
      </c>
      <c r="H36" s="21">
        <v>30831.52</v>
      </c>
      <c r="I36" s="104">
        <v>23351</v>
      </c>
      <c r="J36" s="104">
        <v>0</v>
      </c>
      <c r="K36" s="104">
        <v>0</v>
      </c>
      <c r="L36" s="104">
        <v>23351</v>
      </c>
      <c r="M36" s="104">
        <v>10719</v>
      </c>
    </row>
    <row r="37" spans="1:13" x14ac:dyDescent="0.25">
      <c r="A37" t="str">
        <f t="shared" ref="A37:A64" si="1">+B37&amp;C37</f>
        <v>COLSANITAS45657</v>
      </c>
      <c r="B37" s="1" t="s">
        <v>113</v>
      </c>
      <c r="C37" s="34">
        <v>45657</v>
      </c>
      <c r="D37" s="104">
        <v>12116</v>
      </c>
      <c r="E37" s="104">
        <v>980</v>
      </c>
      <c r="F37" s="104">
        <v>13096</v>
      </c>
      <c r="G37" s="21">
        <v>60183.59</v>
      </c>
      <c r="H37" s="21">
        <v>33970.370000000003</v>
      </c>
      <c r="I37" s="104">
        <v>26213</v>
      </c>
      <c r="J37" s="104">
        <v>0</v>
      </c>
      <c r="K37" s="104">
        <v>0</v>
      </c>
      <c r="L37" s="104">
        <v>26213</v>
      </c>
      <c r="M37" s="104">
        <v>13118</v>
      </c>
    </row>
    <row r="38" spans="1:13" x14ac:dyDescent="0.25">
      <c r="A38" t="str">
        <f t="shared" si="1"/>
        <v>EQUIDAD VIDA45596</v>
      </c>
      <c r="B38" s="1" t="s">
        <v>27</v>
      </c>
      <c r="C38" s="34">
        <v>45596</v>
      </c>
      <c r="D38" s="104">
        <v>44046</v>
      </c>
      <c r="E38" s="104">
        <v>5854</v>
      </c>
      <c r="F38" s="104">
        <v>49899</v>
      </c>
      <c r="G38" s="21">
        <v>77253</v>
      </c>
      <c r="H38" s="21">
        <v>6907.13</v>
      </c>
      <c r="I38" s="104">
        <v>70346</v>
      </c>
      <c r="J38" s="104">
        <v>0</v>
      </c>
      <c r="K38" s="104">
        <v>0</v>
      </c>
      <c r="L38" s="104">
        <v>70346</v>
      </c>
      <c r="M38" s="104">
        <v>20447</v>
      </c>
    </row>
    <row r="39" spans="1:13" x14ac:dyDescent="0.25">
      <c r="A39" t="str">
        <f t="shared" si="1"/>
        <v>EQUIDAD VIDA45626</v>
      </c>
      <c r="B39" s="1" t="s">
        <v>27</v>
      </c>
      <c r="C39" s="34">
        <v>45626</v>
      </c>
      <c r="D39" s="104">
        <v>44429</v>
      </c>
      <c r="E39" s="104">
        <v>5849</v>
      </c>
      <c r="F39" s="104">
        <v>50278</v>
      </c>
      <c r="G39" s="21">
        <v>78962.97</v>
      </c>
      <c r="H39" s="21">
        <v>6850.18</v>
      </c>
      <c r="I39" s="104">
        <v>72113</v>
      </c>
      <c r="J39" s="104">
        <v>0</v>
      </c>
      <c r="K39" s="104">
        <v>0</v>
      </c>
      <c r="L39" s="104">
        <v>72113</v>
      </c>
      <c r="M39" s="104">
        <v>21834</v>
      </c>
    </row>
    <row r="40" spans="1:13" x14ac:dyDescent="0.25">
      <c r="A40" t="str">
        <f t="shared" si="1"/>
        <v>EQUIDAD VIDA45657</v>
      </c>
      <c r="B40" s="1" t="s">
        <v>27</v>
      </c>
      <c r="C40" s="34">
        <v>45657</v>
      </c>
      <c r="D40" s="104">
        <v>44756</v>
      </c>
      <c r="E40" s="104">
        <v>5177</v>
      </c>
      <c r="F40" s="104">
        <v>49933</v>
      </c>
      <c r="G40" s="21">
        <v>75731.649999999994</v>
      </c>
      <c r="H40" s="21">
        <v>6829.22</v>
      </c>
      <c r="I40" s="104">
        <v>68902</v>
      </c>
      <c r="J40" s="104">
        <v>0</v>
      </c>
      <c r="K40" s="104">
        <v>0</v>
      </c>
      <c r="L40" s="104">
        <v>68902</v>
      </c>
      <c r="M40" s="104">
        <v>18970</v>
      </c>
    </row>
    <row r="41" spans="1:13" x14ac:dyDescent="0.25">
      <c r="A41" t="str">
        <f t="shared" si="1"/>
        <v>ESTADO VIDA45596</v>
      </c>
      <c r="B41" s="1" t="s">
        <v>28</v>
      </c>
      <c r="C41" s="34">
        <v>45596</v>
      </c>
      <c r="D41" s="104">
        <v>25052</v>
      </c>
      <c r="E41" s="104">
        <v>3881</v>
      </c>
      <c r="F41" s="104">
        <v>28933</v>
      </c>
      <c r="G41" s="21">
        <v>48602.32</v>
      </c>
      <c r="H41" s="21">
        <v>5452.51</v>
      </c>
      <c r="I41" s="104">
        <v>43150</v>
      </c>
      <c r="J41" s="104">
        <v>0</v>
      </c>
      <c r="K41" s="104">
        <v>914</v>
      </c>
      <c r="L41" s="104">
        <v>44064</v>
      </c>
      <c r="M41" s="104">
        <v>15130</v>
      </c>
    </row>
    <row r="42" spans="1:13" x14ac:dyDescent="0.25">
      <c r="A42" t="str">
        <f t="shared" si="1"/>
        <v>ESTADO VIDA45626</v>
      </c>
      <c r="B42" s="1" t="s">
        <v>28</v>
      </c>
      <c r="C42" s="34">
        <v>45626</v>
      </c>
      <c r="D42" s="104">
        <v>24827</v>
      </c>
      <c r="E42" s="104">
        <v>3985</v>
      </c>
      <c r="F42" s="104">
        <v>28812</v>
      </c>
      <c r="G42" s="21">
        <v>49929.8</v>
      </c>
      <c r="H42" s="21">
        <v>5507.09</v>
      </c>
      <c r="I42" s="104">
        <v>44423</v>
      </c>
      <c r="J42" s="104">
        <v>0</v>
      </c>
      <c r="K42" s="104">
        <v>969</v>
      </c>
      <c r="L42" s="104">
        <v>45391</v>
      </c>
      <c r="M42" s="104">
        <v>16580</v>
      </c>
    </row>
    <row r="43" spans="1:13" x14ac:dyDescent="0.25">
      <c r="A43" t="str">
        <f t="shared" si="1"/>
        <v>ESTADO VIDA45657</v>
      </c>
      <c r="B43" s="1" t="s">
        <v>28</v>
      </c>
      <c r="C43" s="34">
        <v>45657</v>
      </c>
      <c r="D43" s="104">
        <v>25104</v>
      </c>
      <c r="E43" s="104">
        <v>3863</v>
      </c>
      <c r="F43" s="104">
        <v>28967</v>
      </c>
      <c r="G43" s="21">
        <v>48053.15</v>
      </c>
      <c r="H43" s="21">
        <v>5193.68</v>
      </c>
      <c r="I43" s="104">
        <v>42859</v>
      </c>
      <c r="J43" s="104">
        <v>0</v>
      </c>
      <c r="K43" s="104">
        <v>655</v>
      </c>
      <c r="L43" s="104">
        <v>43515</v>
      </c>
      <c r="M43" s="104">
        <v>14548</v>
      </c>
    </row>
    <row r="44" spans="1:13" x14ac:dyDescent="0.25">
      <c r="A44" t="str">
        <f t="shared" si="1"/>
        <v>GLOBAL45596</v>
      </c>
      <c r="B44" s="1" t="s">
        <v>29</v>
      </c>
      <c r="C44" s="34">
        <v>45596</v>
      </c>
      <c r="D44" s="104">
        <v>228390</v>
      </c>
      <c r="E44" s="104">
        <v>88761</v>
      </c>
      <c r="F44" s="104">
        <v>317151</v>
      </c>
      <c r="G44" s="21">
        <v>336867.16</v>
      </c>
      <c r="H44" s="21">
        <v>14181.7</v>
      </c>
      <c r="I44" s="104">
        <v>322685</v>
      </c>
      <c r="J44" s="104">
        <v>0</v>
      </c>
      <c r="K44" s="104">
        <v>11908</v>
      </c>
      <c r="L44" s="104">
        <v>334593</v>
      </c>
      <c r="M44" s="104">
        <v>17442</v>
      </c>
    </row>
    <row r="45" spans="1:13" x14ac:dyDescent="0.25">
      <c r="A45" t="str">
        <f t="shared" si="1"/>
        <v>GLOBAL45626</v>
      </c>
      <c r="B45" s="1" t="s">
        <v>29</v>
      </c>
      <c r="C45" s="34">
        <v>45626</v>
      </c>
      <c r="D45" s="104">
        <v>229158</v>
      </c>
      <c r="E45" s="104">
        <v>90029</v>
      </c>
      <c r="F45" s="104">
        <v>319187</v>
      </c>
      <c r="G45" s="21">
        <v>340421.33</v>
      </c>
      <c r="H45" s="21">
        <v>13999.74</v>
      </c>
      <c r="I45" s="104">
        <v>326422</v>
      </c>
      <c r="J45" s="104">
        <v>0</v>
      </c>
      <c r="K45" s="104">
        <v>11908</v>
      </c>
      <c r="L45" s="104">
        <v>338329</v>
      </c>
      <c r="M45" s="104">
        <v>19142</v>
      </c>
    </row>
    <row r="46" spans="1:13" x14ac:dyDescent="0.25">
      <c r="A46" t="str">
        <f t="shared" si="1"/>
        <v>GLOBAL45657</v>
      </c>
      <c r="B46" s="1" t="s">
        <v>29</v>
      </c>
      <c r="C46" s="34">
        <v>45657</v>
      </c>
      <c r="D46" s="104">
        <v>231552</v>
      </c>
      <c r="E46" s="104">
        <v>90499</v>
      </c>
      <c r="F46" s="104">
        <v>322051</v>
      </c>
      <c r="G46" s="21">
        <v>339582.16</v>
      </c>
      <c r="H46" s="21">
        <v>13885.91</v>
      </c>
      <c r="I46" s="104">
        <v>325696</v>
      </c>
      <c r="J46" s="104">
        <v>0</v>
      </c>
      <c r="K46" s="104">
        <v>11908</v>
      </c>
      <c r="L46" s="104">
        <v>337604</v>
      </c>
      <c r="M46" s="104">
        <v>15553</v>
      </c>
    </row>
    <row r="47" spans="1:13" x14ac:dyDescent="0.25">
      <c r="A47" t="str">
        <f t="shared" si="1"/>
        <v>MAPFRE VIDA45596</v>
      </c>
      <c r="B47" s="1" t="s">
        <v>30</v>
      </c>
      <c r="C47" s="34">
        <v>45596</v>
      </c>
      <c r="D47" s="104">
        <v>226518</v>
      </c>
      <c r="E47" s="104">
        <v>22280</v>
      </c>
      <c r="F47" s="104">
        <v>248797</v>
      </c>
      <c r="G47" s="21">
        <v>330852.95</v>
      </c>
      <c r="H47" s="21">
        <v>33130.75</v>
      </c>
      <c r="I47" s="104">
        <v>297722</v>
      </c>
      <c r="J47" s="104">
        <v>0</v>
      </c>
      <c r="K47" s="104">
        <v>0</v>
      </c>
      <c r="L47" s="104">
        <v>297722</v>
      </c>
      <c r="M47" s="104">
        <v>48925</v>
      </c>
    </row>
    <row r="48" spans="1:13" x14ac:dyDescent="0.25">
      <c r="A48" t="str">
        <f t="shared" si="1"/>
        <v>MAPFRE VIDA45626</v>
      </c>
      <c r="B48" s="1" t="s">
        <v>30</v>
      </c>
      <c r="C48" s="34">
        <v>45626</v>
      </c>
      <c r="D48" s="104">
        <v>226831</v>
      </c>
      <c r="E48" s="104">
        <v>21184</v>
      </c>
      <c r="F48" s="104">
        <v>248015</v>
      </c>
      <c r="G48" s="21">
        <v>331813.5</v>
      </c>
      <c r="H48" s="21">
        <v>50211.81</v>
      </c>
      <c r="I48" s="104">
        <v>281602</v>
      </c>
      <c r="J48" s="104">
        <v>0</v>
      </c>
      <c r="K48" s="104">
        <v>0</v>
      </c>
      <c r="L48" s="104">
        <v>281602</v>
      </c>
      <c r="M48" s="104">
        <v>33587</v>
      </c>
    </row>
    <row r="49" spans="1:13" x14ac:dyDescent="0.25">
      <c r="A49" t="str">
        <f t="shared" si="1"/>
        <v>MAPFRE VIDA45657</v>
      </c>
      <c r="B49" s="1" t="s">
        <v>30</v>
      </c>
      <c r="C49" s="34">
        <v>45657</v>
      </c>
      <c r="D49" s="104">
        <v>234313</v>
      </c>
      <c r="E49" s="104">
        <v>21613</v>
      </c>
      <c r="F49" s="104">
        <v>255926</v>
      </c>
      <c r="G49" s="21">
        <v>352794.65</v>
      </c>
      <c r="H49" s="21">
        <v>94976.639999999999</v>
      </c>
      <c r="I49" s="104">
        <v>257818</v>
      </c>
      <c r="J49" s="104">
        <v>0</v>
      </c>
      <c r="K49" s="104">
        <v>0</v>
      </c>
      <c r="L49" s="104">
        <v>257818</v>
      </c>
      <c r="M49" s="104">
        <v>1892</v>
      </c>
    </row>
    <row r="50" spans="1:13" x14ac:dyDescent="0.25">
      <c r="A50" t="str">
        <f t="shared" si="1"/>
        <v>METLIFE45596</v>
      </c>
      <c r="B50" s="1" t="s">
        <v>31</v>
      </c>
      <c r="C50" s="34">
        <v>45596</v>
      </c>
      <c r="D50" s="104">
        <v>126078</v>
      </c>
      <c r="E50" s="104">
        <v>10368</v>
      </c>
      <c r="F50" s="104">
        <v>136446</v>
      </c>
      <c r="G50" s="21">
        <v>411684.9</v>
      </c>
      <c r="H50" s="21">
        <v>13462.69</v>
      </c>
      <c r="I50" s="104">
        <v>398222</v>
      </c>
      <c r="J50" s="104">
        <v>0</v>
      </c>
      <c r="K50" s="104">
        <v>0</v>
      </c>
      <c r="L50" s="104">
        <v>398222</v>
      </c>
      <c r="M50" s="104">
        <v>261776</v>
      </c>
    </row>
    <row r="51" spans="1:13" x14ac:dyDescent="0.25">
      <c r="A51" t="str">
        <f t="shared" si="1"/>
        <v>METLIFE45626</v>
      </c>
      <c r="B51" s="1" t="s">
        <v>31</v>
      </c>
      <c r="C51" s="34">
        <v>45626</v>
      </c>
      <c r="D51" s="104">
        <v>127267</v>
      </c>
      <c r="E51" s="104">
        <v>11009</v>
      </c>
      <c r="F51" s="104">
        <v>138276</v>
      </c>
      <c r="G51" s="21">
        <v>421958.52</v>
      </c>
      <c r="H51" s="21">
        <v>13967.31</v>
      </c>
      <c r="I51" s="104">
        <v>407991</v>
      </c>
      <c r="J51" s="104">
        <v>0</v>
      </c>
      <c r="K51" s="104">
        <v>0</v>
      </c>
      <c r="L51" s="104">
        <v>407991</v>
      </c>
      <c r="M51" s="104">
        <v>269716</v>
      </c>
    </row>
    <row r="52" spans="1:13" x14ac:dyDescent="0.25">
      <c r="A52" t="str">
        <f t="shared" si="1"/>
        <v>METLIFE45657</v>
      </c>
      <c r="B52" s="1" t="s">
        <v>31</v>
      </c>
      <c r="C52" s="34">
        <v>45657</v>
      </c>
      <c r="D52" s="104">
        <v>127634</v>
      </c>
      <c r="E52" s="104">
        <v>11675</v>
      </c>
      <c r="F52" s="104">
        <v>139308</v>
      </c>
      <c r="G52" s="21">
        <v>420801.25</v>
      </c>
      <c r="H52" s="21">
        <v>13844.69</v>
      </c>
      <c r="I52" s="104">
        <v>406957</v>
      </c>
      <c r="J52" s="104">
        <v>0</v>
      </c>
      <c r="K52" s="104">
        <v>0</v>
      </c>
      <c r="L52" s="104">
        <v>406957</v>
      </c>
      <c r="M52" s="104">
        <v>267648</v>
      </c>
    </row>
    <row r="53" spans="1:13" x14ac:dyDescent="0.25">
      <c r="A53" t="str">
        <f t="shared" si="1"/>
        <v>PANAMERICAN VIDA45596</v>
      </c>
      <c r="B53" s="1" t="s">
        <v>32</v>
      </c>
      <c r="C53" s="34">
        <v>45596</v>
      </c>
      <c r="D53" s="104">
        <v>37580</v>
      </c>
      <c r="E53" s="104">
        <v>7285</v>
      </c>
      <c r="F53" s="104">
        <v>44865</v>
      </c>
      <c r="G53" s="21">
        <v>75306.320000000007</v>
      </c>
      <c r="H53" s="21">
        <v>22556.880000000001</v>
      </c>
      <c r="I53" s="104">
        <v>52749</v>
      </c>
      <c r="J53" s="104">
        <v>0</v>
      </c>
      <c r="K53" s="104">
        <v>1447</v>
      </c>
      <c r="L53" s="104">
        <v>54197</v>
      </c>
      <c r="M53" s="104">
        <v>9331</v>
      </c>
    </row>
    <row r="54" spans="1:13" x14ac:dyDescent="0.25">
      <c r="A54" t="str">
        <f t="shared" si="1"/>
        <v>PANAMERICAN VIDA45626</v>
      </c>
      <c r="B54" s="1" t="s">
        <v>32</v>
      </c>
      <c r="C54" s="34">
        <v>45626</v>
      </c>
      <c r="D54" s="104">
        <v>38810</v>
      </c>
      <c r="E54" s="104">
        <v>6989</v>
      </c>
      <c r="F54" s="104">
        <v>45799</v>
      </c>
      <c r="G54" s="21">
        <v>74524.02</v>
      </c>
      <c r="H54" s="21">
        <v>22556.880000000001</v>
      </c>
      <c r="I54" s="104">
        <v>51967</v>
      </c>
      <c r="J54" s="104">
        <v>0</v>
      </c>
      <c r="K54" s="104">
        <v>1447</v>
      </c>
      <c r="L54" s="104">
        <v>53414</v>
      </c>
      <c r="M54" s="104">
        <v>7616</v>
      </c>
    </row>
    <row r="55" spans="1:13" x14ac:dyDescent="0.25">
      <c r="A55" t="str">
        <f t="shared" si="1"/>
        <v>PANAMERICAN VIDA45657</v>
      </c>
      <c r="B55" s="1" t="s">
        <v>32</v>
      </c>
      <c r="C55" s="34">
        <v>45657</v>
      </c>
      <c r="D55" s="104">
        <v>40066</v>
      </c>
      <c r="E55" s="104">
        <v>7191</v>
      </c>
      <c r="F55" s="104">
        <v>47257</v>
      </c>
      <c r="G55" s="21">
        <v>74064.33</v>
      </c>
      <c r="H55" s="21">
        <v>22769.43</v>
      </c>
      <c r="I55" s="104">
        <v>51295</v>
      </c>
      <c r="J55" s="104">
        <v>0</v>
      </c>
      <c r="K55" s="104">
        <v>1660</v>
      </c>
      <c r="L55" s="104">
        <v>52955</v>
      </c>
      <c r="M55" s="104">
        <v>5697</v>
      </c>
    </row>
    <row r="56" spans="1:13" x14ac:dyDescent="0.25">
      <c r="A56" t="str">
        <f t="shared" si="1"/>
        <v>POSITIVA45596</v>
      </c>
      <c r="B56" s="1" t="s">
        <v>33</v>
      </c>
      <c r="C56" s="34">
        <v>45596</v>
      </c>
      <c r="D56" s="104">
        <v>514852</v>
      </c>
      <c r="E56" s="104">
        <v>69874</v>
      </c>
      <c r="F56" s="104">
        <v>584725</v>
      </c>
      <c r="G56" s="21">
        <v>1577669.34</v>
      </c>
      <c r="H56" s="21">
        <v>711240.06</v>
      </c>
      <c r="I56" s="104">
        <v>866429</v>
      </c>
      <c r="J56" s="104">
        <v>0</v>
      </c>
      <c r="K56" s="104">
        <v>0</v>
      </c>
      <c r="L56" s="104">
        <v>866429</v>
      </c>
      <c r="M56" s="104">
        <v>281704</v>
      </c>
    </row>
    <row r="57" spans="1:13" x14ac:dyDescent="0.25">
      <c r="A57" t="str">
        <f t="shared" si="1"/>
        <v>POSITIVA45626</v>
      </c>
      <c r="B57" s="1" t="s">
        <v>33</v>
      </c>
      <c r="C57" s="34">
        <v>45626</v>
      </c>
      <c r="D57" s="104">
        <v>517193</v>
      </c>
      <c r="E57" s="104">
        <v>69790</v>
      </c>
      <c r="F57" s="104">
        <v>586983</v>
      </c>
      <c r="G57" s="21">
        <v>1575831.61</v>
      </c>
      <c r="H57" s="21">
        <v>711138.13</v>
      </c>
      <c r="I57" s="104">
        <v>864693</v>
      </c>
      <c r="J57" s="104">
        <v>0</v>
      </c>
      <c r="K57" s="104">
        <v>0</v>
      </c>
      <c r="L57" s="104">
        <v>864693</v>
      </c>
      <c r="M57" s="104">
        <v>277711</v>
      </c>
    </row>
    <row r="58" spans="1:13" x14ac:dyDescent="0.25">
      <c r="A58" t="str">
        <f t="shared" si="1"/>
        <v>POSITIVA45657</v>
      </c>
      <c r="B58" s="1" t="s">
        <v>33</v>
      </c>
      <c r="C58" s="34">
        <v>45657</v>
      </c>
      <c r="D58" s="104">
        <v>521545</v>
      </c>
      <c r="E58" s="104">
        <v>67150</v>
      </c>
      <c r="F58" s="104">
        <v>588695</v>
      </c>
      <c r="G58" s="21">
        <v>1528208.67</v>
      </c>
      <c r="H58" s="21">
        <v>713482.75</v>
      </c>
      <c r="I58" s="104">
        <v>814726</v>
      </c>
      <c r="J58" s="104">
        <v>0</v>
      </c>
      <c r="K58" s="104">
        <v>0</v>
      </c>
      <c r="L58" s="104">
        <v>814726</v>
      </c>
      <c r="M58" s="104">
        <v>226031</v>
      </c>
    </row>
    <row r="59" spans="1:13" x14ac:dyDescent="0.25">
      <c r="A59" t="str">
        <f t="shared" si="1"/>
        <v>SKANDIA45596</v>
      </c>
      <c r="B59" s="1" t="s">
        <v>105</v>
      </c>
      <c r="C59" s="34">
        <v>45596</v>
      </c>
      <c r="D59" s="104">
        <v>62592</v>
      </c>
      <c r="E59" s="104">
        <v>12279</v>
      </c>
      <c r="F59" s="104">
        <v>74871</v>
      </c>
      <c r="G59" s="21">
        <v>228083.47</v>
      </c>
      <c r="H59" s="21">
        <v>122377.17</v>
      </c>
      <c r="I59" s="104">
        <v>105706</v>
      </c>
      <c r="J59" s="104">
        <v>0</v>
      </c>
      <c r="K59" s="104">
        <v>0</v>
      </c>
      <c r="L59" s="104">
        <v>105706</v>
      </c>
      <c r="M59" s="104">
        <v>30836</v>
      </c>
    </row>
    <row r="60" spans="1:13" x14ac:dyDescent="0.25">
      <c r="A60" t="str">
        <f t="shared" si="1"/>
        <v>SKANDIA45626</v>
      </c>
      <c r="B60" s="1" t="s">
        <v>105</v>
      </c>
      <c r="C60" s="34">
        <v>45626</v>
      </c>
      <c r="D60" s="104">
        <v>63645</v>
      </c>
      <c r="E60" s="104">
        <v>13014</v>
      </c>
      <c r="F60" s="104">
        <v>76659</v>
      </c>
      <c r="G60" s="21">
        <v>229659.26</v>
      </c>
      <c r="H60" s="21">
        <v>121850.07</v>
      </c>
      <c r="I60" s="104">
        <v>107809</v>
      </c>
      <c r="J60" s="104">
        <v>0</v>
      </c>
      <c r="K60" s="104">
        <v>0</v>
      </c>
      <c r="L60" s="104">
        <v>107809</v>
      </c>
      <c r="M60" s="104">
        <v>31150</v>
      </c>
    </row>
    <row r="61" spans="1:13" x14ac:dyDescent="0.25">
      <c r="A61" t="str">
        <f t="shared" si="1"/>
        <v>SKANDIA45657</v>
      </c>
      <c r="B61" s="1" t="s">
        <v>105</v>
      </c>
      <c r="C61" s="34">
        <v>45657</v>
      </c>
      <c r="D61" s="104">
        <v>63784</v>
      </c>
      <c r="E61" s="104">
        <v>13137</v>
      </c>
      <c r="F61" s="104">
        <v>76920</v>
      </c>
      <c r="G61" s="21">
        <v>232957.16</v>
      </c>
      <c r="H61" s="21">
        <v>123078.85</v>
      </c>
      <c r="I61" s="104">
        <v>109878</v>
      </c>
      <c r="J61" s="104">
        <v>0</v>
      </c>
      <c r="K61" s="104">
        <v>0</v>
      </c>
      <c r="L61" s="104">
        <v>109878</v>
      </c>
      <c r="M61" s="104">
        <v>32958</v>
      </c>
    </row>
    <row r="62" spans="1:13" x14ac:dyDescent="0.25">
      <c r="A62" t="str">
        <f t="shared" si="1"/>
        <v>SURAMERICANA VIDA45596</v>
      </c>
      <c r="B62" s="1" t="s">
        <v>34</v>
      </c>
      <c r="C62" s="34">
        <v>45596</v>
      </c>
      <c r="D62" s="104">
        <v>1455312</v>
      </c>
      <c r="E62" s="104">
        <v>197613</v>
      </c>
      <c r="F62" s="104">
        <v>1652925</v>
      </c>
      <c r="G62" s="21">
        <v>2765784.99</v>
      </c>
      <c r="H62" s="21">
        <v>294025.46000000002</v>
      </c>
      <c r="I62" s="104">
        <v>2471760</v>
      </c>
      <c r="J62" s="104">
        <v>0</v>
      </c>
      <c r="K62" s="104">
        <v>0</v>
      </c>
      <c r="L62" s="104">
        <v>2471760</v>
      </c>
      <c r="M62" s="104">
        <v>818835</v>
      </c>
    </row>
    <row r="63" spans="1:13" x14ac:dyDescent="0.25">
      <c r="A63" t="str">
        <f t="shared" si="1"/>
        <v>SURAMERICANA VIDA45626</v>
      </c>
      <c r="B63" s="1" t="s">
        <v>34</v>
      </c>
      <c r="C63" s="34">
        <v>45626</v>
      </c>
      <c r="D63" s="104">
        <v>1469508</v>
      </c>
      <c r="E63" s="104">
        <v>197489</v>
      </c>
      <c r="F63" s="104">
        <v>1666996</v>
      </c>
      <c r="G63" s="21">
        <v>2854293.62</v>
      </c>
      <c r="H63" s="21">
        <v>293934.28000000003</v>
      </c>
      <c r="I63" s="104">
        <v>2560359</v>
      </c>
      <c r="J63" s="104">
        <v>0</v>
      </c>
      <c r="K63" s="104">
        <v>0</v>
      </c>
      <c r="L63" s="104">
        <v>2560359</v>
      </c>
      <c r="M63" s="104">
        <v>893363</v>
      </c>
    </row>
    <row r="64" spans="1:13" x14ac:dyDescent="0.25">
      <c r="A64" t="str">
        <f t="shared" si="1"/>
        <v>SURAMERICANA VIDA45657</v>
      </c>
      <c r="B64" s="1" t="s">
        <v>34</v>
      </c>
      <c r="C64" s="34">
        <v>45657</v>
      </c>
      <c r="D64" s="104">
        <v>1488849</v>
      </c>
      <c r="E64" s="104">
        <v>197007</v>
      </c>
      <c r="F64" s="104">
        <v>1685856</v>
      </c>
      <c r="G64" s="21">
        <v>2913251.74</v>
      </c>
      <c r="H64" s="21">
        <v>301608.15000000002</v>
      </c>
      <c r="I64" s="104">
        <v>2611644</v>
      </c>
      <c r="J64" s="104">
        <v>0</v>
      </c>
      <c r="K64" s="104">
        <v>7514</v>
      </c>
      <c r="L64" s="104">
        <v>2619157</v>
      </c>
      <c r="M64" s="104">
        <v>933301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50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56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38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45657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36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37</v>
      </c>
      <c r="B5" s="116" t="s">
        <v>39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43</v>
      </c>
      <c r="C6" s="17" t="s">
        <v>44</v>
      </c>
      <c r="D6" s="18" t="s">
        <v>40</v>
      </c>
      <c r="E6" s="73" t="s">
        <v>101</v>
      </c>
      <c r="F6" s="73" t="s">
        <v>102</v>
      </c>
      <c r="G6" s="19" t="s">
        <v>103</v>
      </c>
      <c r="H6" s="19" t="s">
        <v>110</v>
      </c>
      <c r="I6" s="17" t="s">
        <v>104</v>
      </c>
      <c r="J6" s="17" t="s">
        <v>41</v>
      </c>
      <c r="K6" s="20" t="s">
        <v>42</v>
      </c>
    </row>
    <row r="7" spans="1:13" ht="24.75" customHeight="1" x14ac:dyDescent="0.25">
      <c r="A7" s="14" t="s">
        <v>22</v>
      </c>
      <c r="B7" s="49">
        <f>+IFERROR(VLOOKUP($A7&amp;$F$3,BasePA_VID!$A$1:$J$316,4,0),"N.A.")</f>
        <v>1964432</v>
      </c>
      <c r="C7" s="87">
        <f>+IFERROR(VLOOKUP($A7&amp;$F$3,BasePA_VID!$A$1:$J$316,5,0),"N.A.")</f>
        <v>227445</v>
      </c>
      <c r="D7" s="88">
        <f>+IFERROR(VLOOKUP($A7&amp;$F$3,BasePA_VID!$A$1:$J$316,6,0),"N.A.")</f>
        <v>2191878</v>
      </c>
      <c r="E7" s="89">
        <f>+IFERROR(VLOOKUP($A7&amp;$F$3,BasePA_VID!$A$1:$J$316,7,0),"N.A.")</f>
        <v>2127820.2799999998</v>
      </c>
      <c r="F7" s="89">
        <f>+IFERROR(VLOOKUP($A7&amp;$F$3,BasePA_VID!$A$1:$J$316,8,0),"N.A.")</f>
        <v>20530.669999999998</v>
      </c>
      <c r="G7" s="89">
        <f>+IFERROR(VLOOKUP($A7&amp;$F$3,BasePA_VID!$A$1:$J$316,9,0),"N.A.")</f>
        <v>2107290</v>
      </c>
      <c r="H7" s="89">
        <f>+IFERROR(VLOOKUP($A7&amp;$F$3,BasePA_VID!$A$1:$M$316,10,0),"N.A.")</f>
        <v>295000</v>
      </c>
      <c r="I7" s="90">
        <f>+IFERROR(VLOOKUP($A7&amp;$F$3,BasePA_VID!$A$1:$M$316,11,0),"N.A.")</f>
        <v>0</v>
      </c>
      <c r="J7" s="90">
        <f>+IFERROR(VLOOKUP($A7&amp;$F$3,BasePA_VID!$A$1:$M$316,12,0),"N.A.")</f>
        <v>2402290</v>
      </c>
      <c r="K7" s="91">
        <f>+IFERROR(VLOOKUP($A7&amp;$F$3,BasePA_VID!$A$1:$M$316,13,0),"N.A.")</f>
        <v>210412</v>
      </c>
      <c r="L7" s="79"/>
      <c r="M7" s="79"/>
    </row>
    <row r="8" spans="1:13" ht="24.75" customHeight="1" x14ac:dyDescent="0.25">
      <c r="A8" s="14" t="s">
        <v>96</v>
      </c>
      <c r="B8" s="92">
        <f>+IFERROR(VLOOKUP($A8&amp;$F$3,BasePA_VID!$A$1:$J$316,4,0),"N.A.")</f>
        <v>179454</v>
      </c>
      <c r="C8" s="87">
        <f>+IFERROR(VLOOKUP($A8&amp;$F$3,BasePA_VID!$A$1:$J$316,5,0),"N.A.")</f>
        <v>5992</v>
      </c>
      <c r="D8" s="93">
        <f>+IFERROR(VLOOKUP($A8&amp;$F$3,BasePA_VID!$A$1:$J$316,6,0),"N.A.")</f>
        <v>185446</v>
      </c>
      <c r="E8" s="89">
        <f>+IFERROR(VLOOKUP($A8&amp;$F$3,BasePA_VID!$A$1:$J$316,7,0),"N.A.")</f>
        <v>278419.40999999997</v>
      </c>
      <c r="F8" s="89">
        <f>+IFERROR(VLOOKUP($A8&amp;$F$3,BasePA_VID!$A$1:$J$316,8,0),"N.A.")</f>
        <v>13825.15</v>
      </c>
      <c r="G8" s="89">
        <f>+IFERROR(VLOOKUP($A8&amp;$F$3,BasePA_VID!$A$1:$J$316,9,0),"N.A.")</f>
        <v>264594</v>
      </c>
      <c r="H8" s="89">
        <f>+IFERROR(VLOOKUP($A8&amp;$F$3,BasePA_VID!$A$1:$M$316,10,0),"N.A.")</f>
        <v>0</v>
      </c>
      <c r="I8" s="90">
        <f>+IFERROR(VLOOKUP($A8&amp;$F$3,BasePA_VID!$A$1:$M$316,11,0),"N.A.")</f>
        <v>0</v>
      </c>
      <c r="J8" s="90">
        <f>+IFERROR(VLOOKUP($A8&amp;$F$3,BasePA_VID!$A$1:$M$316,12,0),"N.A.")</f>
        <v>264594</v>
      </c>
      <c r="K8" s="91">
        <f>+IFERROR(VLOOKUP($A8&amp;$F$3,BasePA_VID!$A$1:$M$316,13,0),"N.A.")</f>
        <v>79148</v>
      </c>
      <c r="L8" s="79"/>
      <c r="M8" s="79"/>
    </row>
    <row r="9" spans="1:13" ht="24.75" customHeight="1" x14ac:dyDescent="0.25">
      <c r="A9" s="14" t="s">
        <v>117</v>
      </c>
      <c r="B9" s="92">
        <f>+IFERROR(VLOOKUP($A9&amp;$F$3,BasePA_VID!$A$1:$J$316,4,0),"N.A.")</f>
        <v>22462</v>
      </c>
      <c r="C9" s="87">
        <f>+IFERROR(VLOOKUP($A9&amp;$F$3,BasePA_VID!$A$1:$J$316,5,0),"N.A.")</f>
        <v>451</v>
      </c>
      <c r="D9" s="93">
        <f>+IFERROR(VLOOKUP($A9&amp;$F$3,BasePA_VID!$A$1:$J$316,6,0),"N.A.")</f>
        <v>22914</v>
      </c>
      <c r="E9" s="89">
        <f>+IFERROR(VLOOKUP($A9&amp;$F$3,BasePA_VID!$A$1:$J$316,7,0),"N.A.")</f>
        <v>42357.22</v>
      </c>
      <c r="F9" s="89">
        <f>+IFERROR(VLOOKUP($A9&amp;$F$3,BasePA_VID!$A$1:$J$316,8,0),"N.A.")</f>
        <v>0</v>
      </c>
      <c r="G9" s="89">
        <f>+IFERROR(VLOOKUP($A9&amp;$F$3,BasePA_VID!$A$1:$J$316,9,0),"N.A.")</f>
        <v>42357</v>
      </c>
      <c r="H9" s="89">
        <f>+IFERROR(VLOOKUP($A9&amp;$F$3,BasePA_VID!$A$1:$M$316,10,0),"N.A.")</f>
        <v>0</v>
      </c>
      <c r="I9" s="90">
        <f>+IFERROR(VLOOKUP($A9&amp;$F$3,BasePA_VID!$A$1:$M$316,11,0),"N.A.")</f>
        <v>0</v>
      </c>
      <c r="J9" s="90">
        <f>+IFERROR(VLOOKUP($A9&amp;$F$3,BasePA_VID!$A$1:$M$316,12,0),"N.A.")</f>
        <v>42357</v>
      </c>
      <c r="K9" s="91">
        <f>+IFERROR(VLOOKUP($A9&amp;$F$3,BasePA_VID!$A$1:$M$316,13,0),"N.A.")</f>
        <v>19444</v>
      </c>
      <c r="L9" s="79"/>
      <c r="M9" s="79"/>
    </row>
    <row r="10" spans="1:13" ht="24.75" customHeight="1" x14ac:dyDescent="0.25">
      <c r="A10" s="14" t="s">
        <v>114</v>
      </c>
      <c r="B10" s="92">
        <f>+IFERROR(VLOOKUP($A10&amp;$F$3,BasePA_VID!$A$1:$J$316,4,0),"N.A.")</f>
        <v>872716</v>
      </c>
      <c r="C10" s="87">
        <f>+IFERROR(VLOOKUP($A10&amp;$F$3,BasePA_VID!$A$1:$J$316,5,0),"N.A.")</f>
        <v>24432</v>
      </c>
      <c r="D10" s="93">
        <f>+IFERROR(VLOOKUP($A10&amp;$F$3,BasePA_VID!$A$1:$J$316,6,0),"N.A.")</f>
        <v>897148</v>
      </c>
      <c r="E10" s="89">
        <f>+IFERROR(VLOOKUP($A10&amp;$F$3,BasePA_VID!$A$1:$J$316,7,0),"N.A.")</f>
        <v>1099860.3999999999</v>
      </c>
      <c r="F10" s="89">
        <f>+IFERROR(VLOOKUP($A10&amp;$F$3,BasePA_VID!$A$1:$J$316,8,0),"N.A.")</f>
        <v>0</v>
      </c>
      <c r="G10" s="89">
        <f>+IFERROR(VLOOKUP($A10&amp;$F$3,BasePA_VID!$A$1:$J$316,9,0),"N.A.")</f>
        <v>1099860</v>
      </c>
      <c r="H10" s="89">
        <f>+IFERROR(VLOOKUP($A10&amp;$F$3,BasePA_VID!$A$1:$M$316,10,0),"N.A.")</f>
        <v>0</v>
      </c>
      <c r="I10" s="90">
        <f>+IFERROR(VLOOKUP($A10&amp;$F$3,BasePA_VID!$A$1:$M$316,11,0),"N.A.")</f>
        <v>0</v>
      </c>
      <c r="J10" s="90">
        <f>+IFERROR(VLOOKUP($A10&amp;$F$3,BasePA_VID!$A$1:$M$316,12,0),"N.A.")</f>
        <v>1099860</v>
      </c>
      <c r="K10" s="91">
        <f>+IFERROR(VLOOKUP($A10&amp;$F$3,BasePA_VID!$A$1:$M$316,13,0),"N.A.")</f>
        <v>202712</v>
      </c>
      <c r="L10" s="79"/>
      <c r="M10" s="79"/>
    </row>
    <row r="11" spans="1:13" ht="24.75" customHeight="1" x14ac:dyDescent="0.25">
      <c r="A11" s="14" t="s">
        <v>23</v>
      </c>
      <c r="B11" s="92">
        <f>+IFERROR(VLOOKUP($A11&amp;$F$3,BasePA_VID!$A$1:$J$316,4,0),"N.A.")</f>
        <v>3208</v>
      </c>
      <c r="C11" s="87">
        <f>+IFERROR(VLOOKUP($A11&amp;$F$3,BasePA_VID!$A$1:$J$316,5,0),"N.A.")</f>
        <v>579</v>
      </c>
      <c r="D11" s="93">
        <f>+IFERROR(VLOOKUP($A11&amp;$F$3,BasePA_VID!$A$1:$J$316,6,0),"N.A.")</f>
        <v>3786</v>
      </c>
      <c r="E11" s="89">
        <f>+IFERROR(VLOOKUP($A11&amp;$F$3,BasePA_VID!$A$1:$J$316,7,0),"N.A.")</f>
        <v>33811.599999999999</v>
      </c>
      <c r="F11" s="89">
        <f>+IFERROR(VLOOKUP($A11&amp;$F$3,BasePA_VID!$A$1:$J$316,8,0),"N.A.")</f>
        <v>4628.1000000000004</v>
      </c>
      <c r="G11" s="89">
        <f>+IFERROR(VLOOKUP($A11&amp;$F$3,BasePA_VID!$A$1:$J$316,9,0),"N.A.")</f>
        <v>29183</v>
      </c>
      <c r="H11" s="89">
        <f>+IFERROR(VLOOKUP($A11&amp;$F$3,BasePA_VID!$A$1:$M$316,10,0),"N.A.")</f>
        <v>0</v>
      </c>
      <c r="I11" s="90">
        <f>+IFERROR(VLOOKUP($A11&amp;$F$3,BasePA_VID!$A$1:$M$316,11,0),"N.A.")</f>
        <v>0</v>
      </c>
      <c r="J11" s="90">
        <f>+IFERROR(VLOOKUP($A11&amp;$F$3,BasePA_VID!$A$1:$M$316,12,0),"N.A.")</f>
        <v>29183</v>
      </c>
      <c r="K11" s="91">
        <f>+IFERROR(VLOOKUP($A11&amp;$F$3,BasePA_VID!$A$1:$M$316,13,0),"N.A.")</f>
        <v>25397</v>
      </c>
      <c r="L11" s="79"/>
      <c r="M11" s="79"/>
    </row>
    <row r="12" spans="1:13" ht="24.75" customHeight="1" x14ac:dyDescent="0.25">
      <c r="A12" s="14" t="s">
        <v>24</v>
      </c>
      <c r="B12" s="92">
        <f>+IFERROR(VLOOKUP($A12&amp;$F$3,BasePA_VID!$A$1:$J$316,4,0),"N.A.")</f>
        <v>270612</v>
      </c>
      <c r="C12" s="87">
        <f>+IFERROR(VLOOKUP($A12&amp;$F$3,BasePA_VID!$A$1:$J$316,5,0),"N.A.")</f>
        <v>30016</v>
      </c>
      <c r="D12" s="93">
        <f>+IFERROR(VLOOKUP($A12&amp;$F$3,BasePA_VID!$A$1:$J$316,6,0),"N.A.")</f>
        <v>300628</v>
      </c>
      <c r="E12" s="89">
        <f>+IFERROR(VLOOKUP($A12&amp;$F$3,BasePA_VID!$A$1:$J$316,7,0),"N.A.")</f>
        <v>861840.93</v>
      </c>
      <c r="F12" s="89">
        <f>+IFERROR(VLOOKUP($A12&amp;$F$3,BasePA_VID!$A$1:$J$316,8,0),"N.A.")</f>
        <v>90914.9</v>
      </c>
      <c r="G12" s="89">
        <f>+IFERROR(VLOOKUP($A12&amp;$F$3,BasePA_VID!$A$1:$J$316,9,0),"N.A.")</f>
        <v>770926</v>
      </c>
      <c r="H12" s="89">
        <f>+IFERROR(VLOOKUP($A12&amp;$F$3,BasePA_VID!$A$1:$M$316,10,0),"N.A.")</f>
        <v>0</v>
      </c>
      <c r="I12" s="90">
        <f>+IFERROR(VLOOKUP($A12&amp;$F$3,BasePA_VID!$A$1:$M$316,11,0),"N.A.")</f>
        <v>42456</v>
      </c>
      <c r="J12" s="90">
        <f>+IFERROR(VLOOKUP($A12&amp;$F$3,BasePA_VID!$A$1:$M$316,12,0),"N.A.")</f>
        <v>813382</v>
      </c>
      <c r="K12" s="91">
        <f>+IFERROR(VLOOKUP($A12&amp;$F$3,BasePA_VID!$A$1:$M$316,13,0),"N.A.")</f>
        <v>512754</v>
      </c>
      <c r="L12" s="79"/>
      <c r="M12" s="79"/>
    </row>
    <row r="13" spans="1:13" ht="24.75" customHeight="1" x14ac:dyDescent="0.25">
      <c r="A13" s="14" t="s">
        <v>25</v>
      </c>
      <c r="B13" s="92">
        <f>+IFERROR(VLOOKUP($A13&amp;$F$3,BasePA_VID!$A$1:$J$316,4,0),"N.A.")</f>
        <v>149510</v>
      </c>
      <c r="C13" s="87">
        <f>+IFERROR(VLOOKUP($A13&amp;$F$3,BasePA_VID!$A$1:$J$316,5,0),"N.A.")</f>
        <v>15901</v>
      </c>
      <c r="D13" s="93">
        <f>+IFERROR(VLOOKUP($A13&amp;$F$3,BasePA_VID!$A$1:$J$316,6,0),"N.A.")</f>
        <v>165411</v>
      </c>
      <c r="E13" s="89">
        <f>+IFERROR(VLOOKUP($A13&amp;$F$3,BasePA_VID!$A$1:$J$316,7,0),"N.A.")</f>
        <v>779558.72</v>
      </c>
      <c r="F13" s="89">
        <f>+IFERROR(VLOOKUP($A13&amp;$F$3,BasePA_VID!$A$1:$J$316,8,0),"N.A.")</f>
        <v>9271.11</v>
      </c>
      <c r="G13" s="89">
        <f>+IFERROR(VLOOKUP($A13&amp;$F$3,BasePA_VID!$A$1:$J$316,9,0),"N.A.")</f>
        <v>770288</v>
      </c>
      <c r="H13" s="89">
        <f>+IFERROR(VLOOKUP($A13&amp;$F$3,BasePA_VID!$A$1:$M$316,10,0),"N.A.")</f>
        <v>0</v>
      </c>
      <c r="I13" s="90">
        <f>+IFERROR(VLOOKUP($A13&amp;$F$3,BasePA_VID!$A$1:$M$316,11,0),"N.A.")</f>
        <v>0</v>
      </c>
      <c r="J13" s="90">
        <f>+IFERROR(VLOOKUP($A13&amp;$F$3,BasePA_VID!$A$1:$M$316,12,0),"N.A.")</f>
        <v>770288</v>
      </c>
      <c r="K13" s="91">
        <f>+IFERROR(VLOOKUP($A13&amp;$F$3,BasePA_VID!$A$1:$M$316,13,0),"N.A.")</f>
        <v>604876</v>
      </c>
      <c r="L13" s="79"/>
      <c r="M13" s="79"/>
    </row>
    <row r="14" spans="1:13" ht="24.75" customHeight="1" x14ac:dyDescent="0.25">
      <c r="A14" s="14" t="s">
        <v>100</v>
      </c>
      <c r="B14" s="92">
        <f>+IFERROR(VLOOKUP($A14&amp;$F$3,BasePA_VID!$A$1:$J$316,4,0),"N.A.")</f>
        <v>8809</v>
      </c>
      <c r="C14" s="87">
        <f>+IFERROR(VLOOKUP($A14&amp;$F$3,BasePA_VID!$A$1:$J$316,5,0),"N.A.")</f>
        <v>1032</v>
      </c>
      <c r="D14" s="93">
        <f>+IFERROR(VLOOKUP($A14&amp;$F$3,BasePA_VID!$A$1:$J$316,6,0),"N.A.")</f>
        <v>9841</v>
      </c>
      <c r="E14" s="89">
        <f>+IFERROR(VLOOKUP($A14&amp;$F$3,BasePA_VID!$A$1:$J$316,7,0),"N.A.")</f>
        <v>58958.75</v>
      </c>
      <c r="F14" s="89">
        <f>+IFERROR(VLOOKUP($A14&amp;$F$3,BasePA_VID!$A$1:$J$316,8,0),"N.A.")</f>
        <v>34437.42</v>
      </c>
      <c r="G14" s="89">
        <f>+IFERROR(VLOOKUP($A14&amp;$F$3,BasePA_VID!$A$1:$J$316,9,0),"N.A.")</f>
        <v>24521</v>
      </c>
      <c r="H14" s="89">
        <f>+IFERROR(VLOOKUP($A14&amp;$F$3,BasePA_VID!$A$1:$M$316,10,0),"N.A.")</f>
        <v>0</v>
      </c>
      <c r="I14" s="90">
        <f>+IFERROR(VLOOKUP($A14&amp;$F$3,BasePA_VID!$A$1:$M$316,11,0),"N.A.")</f>
        <v>1476</v>
      </c>
      <c r="J14" s="90">
        <f>+IFERROR(VLOOKUP($A14&amp;$F$3,BasePA_VID!$A$1:$M$316,12,0),"N.A.")</f>
        <v>25997</v>
      </c>
      <c r="K14" s="91">
        <f>+IFERROR(VLOOKUP($A14&amp;$F$3,BasePA_VID!$A$1:$M$316,13,0),"N.A.")</f>
        <v>16157</v>
      </c>
      <c r="L14" s="79"/>
      <c r="M14" s="79"/>
    </row>
    <row r="15" spans="1:13" ht="24.75" customHeight="1" x14ac:dyDescent="0.25">
      <c r="A15" s="14" t="s">
        <v>26</v>
      </c>
      <c r="B15" s="92">
        <f>+IFERROR(VLOOKUP($A15&amp;$F$3,BasePA_VID!$A$1:$J$316,4,0),"N.A.")</f>
        <v>725501</v>
      </c>
      <c r="C15" s="87">
        <f>+IFERROR(VLOOKUP($A15&amp;$F$3,BasePA_VID!$A$1:$J$316,5,0),"N.A.")</f>
        <v>133959</v>
      </c>
      <c r="D15" s="93">
        <f>+IFERROR(VLOOKUP($A15&amp;$F$3,BasePA_VID!$A$1:$J$316,6,0),"N.A.")</f>
        <v>859461</v>
      </c>
      <c r="E15" s="89">
        <f>+IFERROR(VLOOKUP($A15&amp;$F$3,BasePA_VID!$A$1:$J$316,7,0),"N.A.")</f>
        <v>3076487.12</v>
      </c>
      <c r="F15" s="89">
        <f>+IFERROR(VLOOKUP($A15&amp;$F$3,BasePA_VID!$A$1:$J$316,8,0),"N.A.")</f>
        <v>1605296.82</v>
      </c>
      <c r="G15" s="89">
        <f>+IFERROR(VLOOKUP($A15&amp;$F$3,BasePA_VID!$A$1:$J$316,9,0),"N.A.")</f>
        <v>1471190</v>
      </c>
      <c r="H15" s="89">
        <f>+IFERROR(VLOOKUP($A15&amp;$F$3,BasePA_VID!$A$1:$M$316,10,0),"N.A.")</f>
        <v>0</v>
      </c>
      <c r="I15" s="90">
        <f>+IFERROR(VLOOKUP($A15&amp;$F$3,BasePA_VID!$A$1:$M$316,11,0),"N.A.")</f>
        <v>0</v>
      </c>
      <c r="J15" s="90">
        <f>+IFERROR(VLOOKUP($A15&amp;$F$3,BasePA_VID!$A$1:$M$316,12,0),"N.A.")</f>
        <v>1471190</v>
      </c>
      <c r="K15" s="91">
        <f>+IFERROR(VLOOKUP($A15&amp;$F$3,BasePA_VID!$A$1:$M$316,13,0),"N.A.")</f>
        <v>611730</v>
      </c>
      <c r="L15" s="79"/>
      <c r="M15" s="79"/>
    </row>
    <row r="16" spans="1:13" ht="24.75" customHeight="1" x14ac:dyDescent="0.25">
      <c r="A16" s="14" t="s">
        <v>111</v>
      </c>
      <c r="B16" s="92">
        <f>+IFERROR(VLOOKUP($A16&amp;$F$3,BasePA_VID!$A$1:$J$316,4,0),"N.A.")</f>
        <v>147727</v>
      </c>
      <c r="C16" s="87">
        <f>+IFERROR(VLOOKUP($A16&amp;$F$3,BasePA_VID!$A$1:$J$316,5,0),"N.A.")</f>
        <v>18445</v>
      </c>
      <c r="D16" s="93">
        <f>+IFERROR(VLOOKUP($A16&amp;$F$3,BasePA_VID!$A$1:$J$316,6,0),"N.A.")</f>
        <v>166172</v>
      </c>
      <c r="E16" s="89">
        <f>+IFERROR(VLOOKUP($A16&amp;$F$3,BasePA_VID!$A$1:$J$316,7,0),"N.A.")</f>
        <v>372500.76</v>
      </c>
      <c r="F16" s="89">
        <f>+IFERROR(VLOOKUP($A16&amp;$F$3,BasePA_VID!$A$1:$J$316,8,0),"N.A.")</f>
        <v>23424.2</v>
      </c>
      <c r="G16" s="89">
        <f>+IFERROR(VLOOKUP($A16&amp;$F$3,BasePA_VID!$A$1:$J$316,9,0),"N.A.")</f>
        <v>349077</v>
      </c>
      <c r="H16" s="89">
        <f>+IFERROR(VLOOKUP($A16&amp;$F$3,BasePA_VID!$A$1:$M$316,10,0),"N.A.")</f>
        <v>0</v>
      </c>
      <c r="I16" s="90">
        <f>+IFERROR(VLOOKUP($A16&amp;$F$3,BasePA_VID!$A$1:$M$316,11,0),"N.A.")</f>
        <v>0</v>
      </c>
      <c r="J16" s="90">
        <f>+IFERROR(VLOOKUP($A16&amp;$F$3,BasePA_VID!$A$1:$M$316,12,0),"N.A.")</f>
        <v>349077</v>
      </c>
      <c r="K16" s="91">
        <f>+IFERROR(VLOOKUP($A16&amp;$F$3,BasePA_VID!$A$1:$M$316,13,0),"N.A.")</f>
        <v>182905</v>
      </c>
      <c r="L16" s="79"/>
      <c r="M16" s="79"/>
    </row>
    <row r="17" spans="1:13" ht="24.75" customHeight="1" x14ac:dyDescent="0.25">
      <c r="A17" s="14" t="s">
        <v>112</v>
      </c>
      <c r="B17" s="92">
        <f>+IFERROR(VLOOKUP($A17&amp;$F$3,BasePA_VID!$A$1:$J$316,4,0),"N.A.")</f>
        <v>24406</v>
      </c>
      <c r="C17" s="87">
        <f>+IFERROR(VLOOKUP($A17&amp;$F$3,BasePA_VID!$A$1:$J$316,5,0),"N.A.")</f>
        <v>5310</v>
      </c>
      <c r="D17" s="93">
        <f>+IFERROR(VLOOKUP($A17&amp;$F$3,BasePA_VID!$A$1:$J$316,6,0),"N.A.")</f>
        <v>29716</v>
      </c>
      <c r="E17" s="89">
        <f>+IFERROR(VLOOKUP($A17&amp;$F$3,BasePA_VID!$A$1:$J$316,7,0),"N.A.")</f>
        <v>169710.8</v>
      </c>
      <c r="F17" s="89">
        <f>+IFERROR(VLOOKUP($A17&amp;$F$3,BasePA_VID!$A$1:$J$316,8,0),"N.A.")</f>
        <v>31698.97</v>
      </c>
      <c r="G17" s="89">
        <f>+IFERROR(VLOOKUP($A17&amp;$F$3,BasePA_VID!$A$1:$J$316,9,0),"N.A.")</f>
        <v>138012</v>
      </c>
      <c r="H17" s="89">
        <f>+IFERROR(VLOOKUP($A17&amp;$F$3,BasePA_VID!$A$1:$M$316,10,0),"N.A.")</f>
        <v>0</v>
      </c>
      <c r="I17" s="90">
        <f>+IFERROR(VLOOKUP($A17&amp;$F$3,BasePA_VID!$A$1:$M$316,11,0),"N.A.")</f>
        <v>2581</v>
      </c>
      <c r="J17" s="90">
        <f>+IFERROR(VLOOKUP($A17&amp;$F$3,BasePA_VID!$A$1:$M$316,12,0),"N.A.")</f>
        <v>140592</v>
      </c>
      <c r="K17" s="91">
        <f>+IFERROR(VLOOKUP($A17&amp;$F$3,BasePA_VID!$A$1:$M$316,13,0),"N.A.")</f>
        <v>110876</v>
      </c>
      <c r="L17" s="79"/>
      <c r="M17" s="79"/>
    </row>
    <row r="18" spans="1:13" ht="24.75" customHeight="1" x14ac:dyDescent="0.25">
      <c r="A18" s="14" t="s">
        <v>113</v>
      </c>
      <c r="B18" s="92">
        <f>+IFERROR(VLOOKUP($A18&amp;$F$3,BasePA_VID!$A$1:$J$316,4,0),"N.A.")</f>
        <v>12116</v>
      </c>
      <c r="C18" s="87">
        <f>+IFERROR(VLOOKUP($A18&amp;$F$3,BasePA_VID!$A$1:$J$316,5,0),"N.A.")</f>
        <v>980</v>
      </c>
      <c r="D18" s="93">
        <f>+IFERROR(VLOOKUP($A18&amp;$F$3,BasePA_VID!$A$1:$J$316,6,0),"N.A.")</f>
        <v>13096</v>
      </c>
      <c r="E18" s="89">
        <f>+IFERROR(VLOOKUP($A18&amp;$F$3,BasePA_VID!$A$1:$J$316,7,0),"N.A.")</f>
        <v>60183.59</v>
      </c>
      <c r="F18" s="89">
        <f>+IFERROR(VLOOKUP($A18&amp;$F$3,BasePA_VID!$A$1:$J$316,8,0),"N.A.")</f>
        <v>33970.370000000003</v>
      </c>
      <c r="G18" s="89">
        <f>+IFERROR(VLOOKUP($A18&amp;$F$3,BasePA_VID!$A$1:$J$316,9,0),"N.A.")</f>
        <v>26213</v>
      </c>
      <c r="H18" s="89">
        <f>+IFERROR(VLOOKUP($A18&amp;$F$3,BasePA_VID!$A$1:$M$316,10,0),"N.A.")</f>
        <v>0</v>
      </c>
      <c r="I18" s="90">
        <f>+IFERROR(VLOOKUP($A18&amp;$F$3,BasePA_VID!$A$1:$M$316,11,0),"N.A.")</f>
        <v>0</v>
      </c>
      <c r="J18" s="90">
        <f>+IFERROR(VLOOKUP($A18&amp;$F$3,BasePA_VID!$A$1:$M$316,12,0),"N.A.")</f>
        <v>26213</v>
      </c>
      <c r="K18" s="91">
        <f>+IFERROR(VLOOKUP($A18&amp;$F$3,BasePA_VID!$A$1:$M$316,13,0),"N.A.")</f>
        <v>13118</v>
      </c>
      <c r="L18" s="79"/>
      <c r="M18" s="79"/>
    </row>
    <row r="19" spans="1:13" ht="24.75" customHeight="1" x14ac:dyDescent="0.25">
      <c r="A19" s="14" t="s">
        <v>27</v>
      </c>
      <c r="B19" s="92">
        <f>+IFERROR(VLOOKUP($A19&amp;$F$3,BasePA_VID!$A$1:$J$316,4,0),"N.A.")</f>
        <v>44756</v>
      </c>
      <c r="C19" s="87">
        <f>+IFERROR(VLOOKUP($A19&amp;$F$3,BasePA_VID!$A$1:$J$316,5,0),"N.A.")</f>
        <v>5177</v>
      </c>
      <c r="D19" s="93">
        <f>+IFERROR(VLOOKUP($A19&amp;$F$3,BasePA_VID!$A$1:$J$316,6,0),"N.A.")</f>
        <v>49933</v>
      </c>
      <c r="E19" s="89">
        <f>+IFERROR(VLOOKUP($A19&amp;$F$3,BasePA_VID!$A$1:$J$316,7,0),"N.A.")</f>
        <v>75731.649999999994</v>
      </c>
      <c r="F19" s="89">
        <f>+IFERROR(VLOOKUP($A19&amp;$F$3,BasePA_VID!$A$1:$J$316,8,0),"N.A.")</f>
        <v>6829.22</v>
      </c>
      <c r="G19" s="89">
        <f>+IFERROR(VLOOKUP($A19&amp;$F$3,BasePA_VID!$A$1:$J$316,9,0),"N.A.")</f>
        <v>68902</v>
      </c>
      <c r="H19" s="89">
        <f>+IFERROR(VLOOKUP($A19&amp;$F$3,BasePA_VID!$A$1:$M$316,10,0),"N.A.")</f>
        <v>0</v>
      </c>
      <c r="I19" s="90">
        <f>+IFERROR(VLOOKUP($A19&amp;$F$3,BasePA_VID!$A$1:$M$316,11,0),"N.A.")</f>
        <v>0</v>
      </c>
      <c r="J19" s="90">
        <f>+IFERROR(VLOOKUP($A19&amp;$F$3,BasePA_VID!$A$1:$M$316,12,0),"N.A.")</f>
        <v>68902</v>
      </c>
      <c r="K19" s="91">
        <f>+IFERROR(VLOOKUP($A19&amp;$F$3,BasePA_VID!$A$1:$M$316,13,0),"N.A.")</f>
        <v>18970</v>
      </c>
      <c r="L19" s="79"/>
      <c r="M19" s="79"/>
    </row>
    <row r="20" spans="1:13" ht="24.75" customHeight="1" x14ac:dyDescent="0.25">
      <c r="A20" s="14" t="s">
        <v>28</v>
      </c>
      <c r="B20" s="92">
        <f>+IFERROR(VLOOKUP($A20&amp;$F$3,BasePA_VID!$A$1:$J$316,4,0),"N.A.")</f>
        <v>25104</v>
      </c>
      <c r="C20" s="87">
        <f>+IFERROR(VLOOKUP($A20&amp;$F$3,BasePA_VID!$A$1:$J$316,5,0),"N.A.")</f>
        <v>3863</v>
      </c>
      <c r="D20" s="93">
        <f>+IFERROR(VLOOKUP($A20&amp;$F$3,BasePA_VID!$A$1:$J$316,6,0),"N.A.")</f>
        <v>28967</v>
      </c>
      <c r="E20" s="89">
        <f>+IFERROR(VLOOKUP($A20&amp;$F$3,BasePA_VID!$A$1:$J$316,7,0),"N.A.")</f>
        <v>48053.15</v>
      </c>
      <c r="F20" s="89">
        <f>+IFERROR(VLOOKUP($A20&amp;$F$3,BasePA_VID!$A$1:$J$316,8,0),"N.A.")</f>
        <v>5193.68</v>
      </c>
      <c r="G20" s="89">
        <f>+IFERROR(VLOOKUP($A20&amp;$F$3,BasePA_VID!$A$1:$J$316,9,0),"N.A.")</f>
        <v>42859</v>
      </c>
      <c r="H20" s="89">
        <f>+IFERROR(VLOOKUP($A20&amp;$F$3,BasePA_VID!$A$1:$M$316,10,0),"N.A.")</f>
        <v>0</v>
      </c>
      <c r="I20" s="90">
        <f>+IFERROR(VLOOKUP($A20&amp;$F$3,BasePA_VID!$A$1:$M$316,11,0),"N.A.")</f>
        <v>655</v>
      </c>
      <c r="J20" s="90">
        <f>+IFERROR(VLOOKUP($A20&amp;$F$3,BasePA_VID!$A$1:$M$316,12,0),"N.A.")</f>
        <v>43515</v>
      </c>
      <c r="K20" s="91">
        <f>+IFERROR(VLOOKUP($A20&amp;$F$3,BasePA_VID!$A$1:$M$316,13,0),"N.A.")</f>
        <v>14548</v>
      </c>
      <c r="L20" s="79"/>
      <c r="M20" s="79"/>
    </row>
    <row r="21" spans="1:13" ht="24.75" customHeight="1" x14ac:dyDescent="0.25">
      <c r="A21" s="14" t="s">
        <v>29</v>
      </c>
      <c r="B21" s="92">
        <f>+IFERROR(VLOOKUP($A21&amp;$F$3,BasePA_VID!$A$1:$J$316,4,0),"N.A.")</f>
        <v>231552</v>
      </c>
      <c r="C21" s="87">
        <f>+IFERROR(VLOOKUP($A21&amp;$F$3,BasePA_VID!$A$1:$J$316,5,0),"N.A.")</f>
        <v>90499</v>
      </c>
      <c r="D21" s="93">
        <f>+IFERROR(VLOOKUP($A21&amp;$F$3,BasePA_VID!$A$1:$J$316,6,0),"N.A.")</f>
        <v>322051</v>
      </c>
      <c r="E21" s="89">
        <f>+IFERROR(VLOOKUP($A21&amp;$F$3,BasePA_VID!$A$1:$J$316,7,0),"N.A.")</f>
        <v>339582.16</v>
      </c>
      <c r="F21" s="89">
        <f>+IFERROR(VLOOKUP($A21&amp;$F$3,BasePA_VID!$A$1:$J$316,8,0),"N.A.")</f>
        <v>13885.91</v>
      </c>
      <c r="G21" s="89">
        <f>+IFERROR(VLOOKUP($A21&amp;$F$3,BasePA_VID!$A$1:$J$316,9,0),"N.A.")</f>
        <v>325696</v>
      </c>
      <c r="H21" s="89">
        <f>+IFERROR(VLOOKUP($A21&amp;$F$3,BasePA_VID!$A$1:$M$316,10,0),"N.A.")</f>
        <v>0</v>
      </c>
      <c r="I21" s="90">
        <f>+IFERROR(VLOOKUP($A21&amp;$F$3,BasePA_VID!$A$1:$M$316,11,0),"N.A.")</f>
        <v>11908</v>
      </c>
      <c r="J21" s="90">
        <f>+IFERROR(VLOOKUP($A21&amp;$F$3,BasePA_VID!$A$1:$M$316,12,0),"N.A.")</f>
        <v>337604</v>
      </c>
      <c r="K21" s="91">
        <f>+IFERROR(VLOOKUP($A21&amp;$F$3,BasePA_VID!$A$1:$M$316,13,0),"N.A.")</f>
        <v>15553</v>
      </c>
      <c r="L21" s="79"/>
      <c r="M21" s="79"/>
    </row>
    <row r="22" spans="1:13" ht="24.75" customHeight="1" x14ac:dyDescent="0.25">
      <c r="A22" s="14" t="s">
        <v>30</v>
      </c>
      <c r="B22" s="92">
        <f>+IFERROR(VLOOKUP($A22&amp;$F$3,BasePA_VID!$A$1:$J$316,4,0),"N.A.")</f>
        <v>234313</v>
      </c>
      <c r="C22" s="87">
        <f>+IFERROR(VLOOKUP($A22&amp;$F$3,BasePA_VID!$A$1:$J$316,5,0),"N.A.")</f>
        <v>21613</v>
      </c>
      <c r="D22" s="93">
        <f>+IFERROR(VLOOKUP($A22&amp;$F$3,BasePA_VID!$A$1:$J$316,6,0),"N.A.")</f>
        <v>255926</v>
      </c>
      <c r="E22" s="89">
        <f>+IFERROR(VLOOKUP($A22&amp;$F$3,BasePA_VID!$A$1:$J$316,7,0),"N.A.")</f>
        <v>352794.65</v>
      </c>
      <c r="F22" s="89">
        <f>+IFERROR(VLOOKUP($A22&amp;$F$3,BasePA_VID!$A$1:$J$316,8,0),"N.A.")</f>
        <v>94976.639999999999</v>
      </c>
      <c r="G22" s="89">
        <f>+IFERROR(VLOOKUP($A22&amp;$F$3,BasePA_VID!$A$1:$J$316,9,0),"N.A.")</f>
        <v>257818</v>
      </c>
      <c r="H22" s="89">
        <f>+IFERROR(VLOOKUP($A22&amp;$F$3,BasePA_VID!$A$1:$M$316,10,0),"N.A.")</f>
        <v>0</v>
      </c>
      <c r="I22" s="90">
        <f>+IFERROR(VLOOKUP($A22&amp;$F$3,BasePA_VID!$A$1:$M$316,11,0),"N.A.")</f>
        <v>0</v>
      </c>
      <c r="J22" s="90">
        <f>+IFERROR(VLOOKUP($A22&amp;$F$3,BasePA_VID!$A$1:$M$316,12,0),"N.A.")</f>
        <v>257818</v>
      </c>
      <c r="K22" s="91">
        <f>+IFERROR(VLOOKUP($A22&amp;$F$3,BasePA_VID!$A$1:$M$316,13,0),"N.A.")</f>
        <v>1892</v>
      </c>
      <c r="L22" s="79"/>
      <c r="M22" s="79"/>
    </row>
    <row r="23" spans="1:13" ht="24.75" customHeight="1" x14ac:dyDescent="0.25">
      <c r="A23" s="14" t="s">
        <v>31</v>
      </c>
      <c r="B23" s="92">
        <f>+IFERROR(VLOOKUP($A23&amp;$F$3,BasePA_VID!$A$1:$J$316,4,0),"N.A.")</f>
        <v>127634</v>
      </c>
      <c r="C23" s="87">
        <f>+IFERROR(VLOOKUP($A23&amp;$F$3,BasePA_VID!$A$1:$J$316,5,0),"N.A.")</f>
        <v>11675</v>
      </c>
      <c r="D23" s="93">
        <f>+IFERROR(VLOOKUP($A23&amp;$F$3,BasePA_VID!$A$1:$J$316,6,0),"N.A.")</f>
        <v>139308</v>
      </c>
      <c r="E23" s="89">
        <f>+IFERROR(VLOOKUP($A23&amp;$F$3,BasePA_VID!$A$1:$J$316,7,0),"N.A.")</f>
        <v>420801.25</v>
      </c>
      <c r="F23" s="89">
        <f>+IFERROR(VLOOKUP($A23&amp;$F$3,BasePA_VID!$A$1:$J$316,8,0),"N.A.")</f>
        <v>13844.69</v>
      </c>
      <c r="G23" s="89">
        <f>+IFERROR(VLOOKUP($A23&amp;$F$3,BasePA_VID!$A$1:$J$316,9,0),"N.A.")</f>
        <v>406957</v>
      </c>
      <c r="H23" s="89">
        <f>+IFERROR(VLOOKUP($A23&amp;$F$3,BasePA_VID!$A$1:$M$316,10,0),"N.A.")</f>
        <v>0</v>
      </c>
      <c r="I23" s="90">
        <f>+IFERROR(VLOOKUP($A23&amp;$F$3,BasePA_VID!$A$1:$M$316,11,0),"N.A.")</f>
        <v>0</v>
      </c>
      <c r="J23" s="90">
        <f>+IFERROR(VLOOKUP($A23&amp;$F$3,BasePA_VID!$A$1:$M$316,12,0),"N.A.")</f>
        <v>406957</v>
      </c>
      <c r="K23" s="91">
        <f>+IFERROR(VLOOKUP($A23&amp;$F$3,BasePA_VID!$A$1:$M$316,13,0),"N.A.")</f>
        <v>267648</v>
      </c>
      <c r="L23" s="79"/>
      <c r="M23" s="79"/>
    </row>
    <row r="24" spans="1:13" ht="24.75" customHeight="1" x14ac:dyDescent="0.25">
      <c r="A24" s="14" t="s">
        <v>32</v>
      </c>
      <c r="B24" s="92">
        <f>+IFERROR(VLOOKUP($A24&amp;$F$3,BasePA_VID!$A$1:$J$316,4,0),"N.A.")</f>
        <v>40066</v>
      </c>
      <c r="C24" s="87">
        <f>+IFERROR(VLOOKUP($A24&amp;$F$3,BasePA_VID!$A$1:$J$316,5,0),"N.A.")</f>
        <v>7191</v>
      </c>
      <c r="D24" s="93">
        <f>+IFERROR(VLOOKUP($A24&amp;$F$3,BasePA_VID!$A$1:$J$316,6,0),"N.A.")</f>
        <v>47257</v>
      </c>
      <c r="E24" s="89">
        <f>+IFERROR(VLOOKUP($A24&amp;$F$3,BasePA_VID!$A$1:$J$316,7,0),"N.A.")</f>
        <v>74064.33</v>
      </c>
      <c r="F24" s="89">
        <f>+IFERROR(VLOOKUP($A24&amp;$F$3,BasePA_VID!$A$1:$J$316,8,0),"N.A.")</f>
        <v>22769.43</v>
      </c>
      <c r="G24" s="89">
        <f>+IFERROR(VLOOKUP($A24&amp;$F$3,BasePA_VID!$A$1:$J$316,9,0),"N.A.")</f>
        <v>51295</v>
      </c>
      <c r="H24" s="89">
        <f>+IFERROR(VLOOKUP($A24&amp;$F$3,BasePA_VID!$A$1:$M$316,10,0),"N.A.")</f>
        <v>0</v>
      </c>
      <c r="I24" s="90">
        <f>+IFERROR(VLOOKUP($A24&amp;$F$3,BasePA_VID!$A$1:$M$316,11,0),"N.A.")</f>
        <v>1660</v>
      </c>
      <c r="J24" s="90">
        <f>+IFERROR(VLOOKUP($A24&amp;$F$3,BasePA_VID!$A$1:$M$316,12,0),"N.A.")</f>
        <v>52955</v>
      </c>
      <c r="K24" s="91">
        <f>+IFERROR(VLOOKUP($A24&amp;$F$3,BasePA_VID!$A$1:$M$316,13,0),"N.A.")</f>
        <v>5697</v>
      </c>
      <c r="L24" s="79"/>
      <c r="M24" s="79"/>
    </row>
    <row r="25" spans="1:13" ht="24.75" customHeight="1" x14ac:dyDescent="0.25">
      <c r="A25" s="14" t="s">
        <v>33</v>
      </c>
      <c r="B25" s="92">
        <f>+IFERROR(VLOOKUP($A25&amp;$F$3,BasePA_VID!$A$1:$J$316,4,0),"N.A.")</f>
        <v>521545</v>
      </c>
      <c r="C25" s="87">
        <f>+IFERROR(VLOOKUP($A25&amp;$F$3,BasePA_VID!$A$1:$J$316,5,0),"N.A.")</f>
        <v>67150</v>
      </c>
      <c r="D25" s="93">
        <f>+IFERROR(VLOOKUP($A25&amp;$F$3,BasePA_VID!$A$1:$J$316,6,0),"N.A.")</f>
        <v>588695</v>
      </c>
      <c r="E25" s="89">
        <f>+IFERROR(VLOOKUP($A25&amp;$F$3,BasePA_VID!$A$1:$J$316,7,0),"N.A.")</f>
        <v>1528208.67</v>
      </c>
      <c r="F25" s="89">
        <f>+IFERROR(VLOOKUP($A25&amp;$F$3,BasePA_VID!$A$1:$J$316,8,0),"N.A.")</f>
        <v>713482.75</v>
      </c>
      <c r="G25" s="89">
        <f>+IFERROR(VLOOKUP($A25&amp;$F$3,BasePA_VID!$A$1:$J$316,9,0),"N.A.")</f>
        <v>814726</v>
      </c>
      <c r="H25" s="89">
        <f>+IFERROR(VLOOKUP($A25&amp;$F$3,BasePA_VID!$A$1:$M$316,10,0),"N.A.")</f>
        <v>0</v>
      </c>
      <c r="I25" s="90">
        <f>+IFERROR(VLOOKUP($A25&amp;$F$3,BasePA_VID!$A$1:$M$316,11,0),"N.A.")</f>
        <v>0</v>
      </c>
      <c r="J25" s="90">
        <f>+IFERROR(VLOOKUP($A25&amp;$F$3,BasePA_VID!$A$1:$M$316,12,0),"N.A.")</f>
        <v>814726</v>
      </c>
      <c r="K25" s="91">
        <f>+IFERROR(VLOOKUP($A25&amp;$F$3,BasePA_VID!$A$1:$M$316,13,0),"N.A.")</f>
        <v>226031</v>
      </c>
      <c r="L25" s="79"/>
      <c r="M25" s="79"/>
    </row>
    <row r="26" spans="1:13" ht="24.75" customHeight="1" x14ac:dyDescent="0.25">
      <c r="A26" s="14" t="s">
        <v>105</v>
      </c>
      <c r="B26" s="92">
        <f>+IFERROR(VLOOKUP($A26&amp;$F$3,BasePA_VID!$A$1:$J$316,4,0),"N.A.")</f>
        <v>63784</v>
      </c>
      <c r="C26" s="87">
        <f>+IFERROR(VLOOKUP($A26&amp;$F$3,BasePA_VID!$A$1:$J$316,5,0),"N.A.")</f>
        <v>13137</v>
      </c>
      <c r="D26" s="93">
        <f>+IFERROR(VLOOKUP($A26&amp;$F$3,BasePA_VID!$A$1:$J$316,6,0),"N.A.")</f>
        <v>76920</v>
      </c>
      <c r="E26" s="89">
        <f>+IFERROR(VLOOKUP($A26&amp;$F$3,BasePA_VID!$A$1:$J$316,7,0),"N.A.")</f>
        <v>232957.16</v>
      </c>
      <c r="F26" s="89">
        <f>+IFERROR(VLOOKUP($A26&amp;$F$3,BasePA_VID!$A$1:$J$316,8,0),"N.A.")</f>
        <v>123078.85</v>
      </c>
      <c r="G26" s="89">
        <f>+IFERROR(VLOOKUP($A26&amp;$F$3,BasePA_VID!$A$1:$J$316,9,0),"N.A.")</f>
        <v>109878</v>
      </c>
      <c r="H26" s="89">
        <f>+IFERROR(VLOOKUP($A26&amp;$F$3,BasePA_VID!$A$1:$M$316,10,0),"N.A.")</f>
        <v>0</v>
      </c>
      <c r="I26" s="90">
        <f>+IFERROR(VLOOKUP($A26&amp;$F$3,BasePA_VID!$A$1:$M$316,11,0),"N.A.")</f>
        <v>0</v>
      </c>
      <c r="J26" s="90">
        <f>+IFERROR(VLOOKUP($A26&amp;$F$3,BasePA_VID!$A$1:$M$316,12,0),"N.A.")</f>
        <v>109878</v>
      </c>
      <c r="K26" s="91">
        <f>+IFERROR(VLOOKUP($A26&amp;$F$3,BasePA_VID!$A$1:$M$316,13,0),"N.A.")</f>
        <v>32958</v>
      </c>
      <c r="L26" s="79"/>
      <c r="M26" s="79"/>
    </row>
    <row r="27" spans="1:13" ht="24.75" customHeight="1" thickBot="1" x14ac:dyDescent="0.3">
      <c r="A27" s="15" t="s">
        <v>34</v>
      </c>
      <c r="B27" s="94">
        <f>+IFERROR(VLOOKUP($A27&amp;$F$3,BasePA_VID!$A$1:$J$316,4,0),"N.A.")</f>
        <v>1488849</v>
      </c>
      <c r="C27" s="95">
        <f>+IFERROR(VLOOKUP($A27&amp;$F$3,BasePA_VID!$A$1:$J$316,5,0),"N.A.")</f>
        <v>197007</v>
      </c>
      <c r="D27" s="96">
        <f>+IFERROR(VLOOKUP($A27&amp;$F$3,BasePA_VID!$A$1:$J$316,6,0),"N.A.")</f>
        <v>1685856</v>
      </c>
      <c r="E27" s="97">
        <f>+IFERROR(VLOOKUP($A27&amp;$F$3,BasePA_VID!$A$1:$J$316,7,0),"N.A.")</f>
        <v>2913251.74</v>
      </c>
      <c r="F27" s="97">
        <f>+IFERROR(VLOOKUP($A27&amp;$F$3,BasePA_VID!$A$1:$J$316,8,0),"N.A.")</f>
        <v>301608.15000000002</v>
      </c>
      <c r="G27" s="97">
        <f>+IFERROR(VLOOKUP($A27&amp;$F$3,BasePA_VID!$A$1:$J$316,9,0),"N.A.")</f>
        <v>2611644</v>
      </c>
      <c r="H27" s="97">
        <f>+IFERROR(VLOOKUP($A27&amp;$F$3,BasePA_VID!$A$1:$M$316,10,0),"N.A.")</f>
        <v>0</v>
      </c>
      <c r="I27" s="98">
        <f>+IFERROR(VLOOKUP($A27&amp;$F$3,BasePA_VID!$A$1:$M$316,11,0),"N.A.")</f>
        <v>7514</v>
      </c>
      <c r="J27" s="98">
        <f>+IFERROR(VLOOKUP($A27&amp;$F$3,BasePA_VID!$A$1:$M$316,12,0),"N.A.")</f>
        <v>2619157</v>
      </c>
      <c r="K27" s="99">
        <f>+IFERROR(VLOOKUP($A27&amp;$F$3,BasePA_VID!$A$1:$M$316,13,0),"N.A.")</f>
        <v>933301</v>
      </c>
      <c r="L27" s="79"/>
      <c r="M27" s="79"/>
    </row>
    <row r="28" spans="1:13" ht="24.75" customHeight="1" thickTop="1" x14ac:dyDescent="0.25">
      <c r="L28" s="79"/>
      <c r="M28" s="79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sheetProtection algorithmName="SHA-512" hashValue="YhhgDDFdhEwA6i+XYAKjqxjrPAfzAQ8it5q4HtcfGYzBpjh24IOOnShul7NtMceK2vvhyfKjbtIakC5xdeKigA==" saltValue="JcyuEOnTkWillWta2o006g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46</v>
      </c>
      <c r="E1" s="1"/>
    </row>
    <row r="2" spans="1:6" ht="15" customHeight="1" x14ac:dyDescent="0.25">
      <c r="B2" s="1"/>
      <c r="C2" s="1"/>
      <c r="D2" s="1" t="s">
        <v>47</v>
      </c>
      <c r="E2" s="1" t="s">
        <v>48</v>
      </c>
    </row>
    <row r="3" spans="1:6" ht="15" customHeight="1" x14ac:dyDescent="0.25">
      <c r="A3" t="str">
        <f>+B3&amp;C3</f>
        <v>ALFA45596</v>
      </c>
      <c r="B3" s="1" t="s">
        <v>1</v>
      </c>
      <c r="C3" s="34">
        <v>45596</v>
      </c>
      <c r="D3" s="21">
        <v>31931.81</v>
      </c>
      <c r="E3" s="21">
        <v>8449.2099999999991</v>
      </c>
      <c r="F3" s="100"/>
    </row>
    <row r="4" spans="1:6" ht="15" customHeight="1" x14ac:dyDescent="0.25">
      <c r="A4" t="str">
        <f t="shared" ref="A4:A70" si="0">+B4&amp;C4</f>
        <v>ALFA45626</v>
      </c>
      <c r="B4" s="1" t="s">
        <v>1</v>
      </c>
      <c r="C4" s="34">
        <v>45626</v>
      </c>
      <c r="D4" s="21">
        <v>31924.23</v>
      </c>
      <c r="E4" s="21">
        <v>8068.48</v>
      </c>
      <c r="F4" s="100"/>
    </row>
    <row r="5" spans="1:6" ht="15" customHeight="1" x14ac:dyDescent="0.25">
      <c r="A5" t="str">
        <f t="shared" si="0"/>
        <v>ALFA45657</v>
      </c>
      <c r="B5" s="1" t="s">
        <v>1</v>
      </c>
      <c r="C5" s="34">
        <v>45657</v>
      </c>
      <c r="D5" s="21">
        <v>32943.96</v>
      </c>
      <c r="E5" s="21">
        <v>7957.47</v>
      </c>
      <c r="F5" s="100"/>
    </row>
    <row r="6" spans="1:6" ht="15" customHeight="1" x14ac:dyDescent="0.25">
      <c r="A6" t="str">
        <f t="shared" si="0"/>
        <v>ALLIANZ45596</v>
      </c>
      <c r="B6" s="1" t="s">
        <v>94</v>
      </c>
      <c r="C6" s="34">
        <v>45596</v>
      </c>
      <c r="D6" s="21">
        <v>182994.11</v>
      </c>
      <c r="E6" s="21">
        <v>113599.71</v>
      </c>
      <c r="F6" s="100"/>
    </row>
    <row r="7" spans="1:6" ht="15" customHeight="1" x14ac:dyDescent="0.25">
      <c r="A7" t="str">
        <f t="shared" si="0"/>
        <v>ALLIANZ45626</v>
      </c>
      <c r="B7" s="1" t="s">
        <v>94</v>
      </c>
      <c r="C7" s="34">
        <v>45626</v>
      </c>
      <c r="D7" s="21">
        <v>181961.34</v>
      </c>
      <c r="E7" s="21">
        <v>112919.48</v>
      </c>
      <c r="F7" s="100"/>
    </row>
    <row r="8" spans="1:6" ht="15" customHeight="1" x14ac:dyDescent="0.25">
      <c r="A8" t="str">
        <f t="shared" si="0"/>
        <v>ALLIANZ45657</v>
      </c>
      <c r="B8" s="1" t="s">
        <v>94</v>
      </c>
      <c r="C8" s="34">
        <v>45657</v>
      </c>
      <c r="D8" s="21">
        <v>187981.39</v>
      </c>
      <c r="E8" s="21">
        <v>113797.63</v>
      </c>
      <c r="F8" s="100"/>
    </row>
    <row r="9" spans="1:6" ht="15" customHeight="1" x14ac:dyDescent="0.25">
      <c r="A9" t="str">
        <f t="shared" si="0"/>
        <v>AXA COLPATRIA45596</v>
      </c>
      <c r="B9" s="1" t="s">
        <v>2</v>
      </c>
      <c r="C9" s="34">
        <v>45596</v>
      </c>
      <c r="D9" s="21">
        <v>285960.17</v>
      </c>
      <c r="E9" s="21">
        <v>167457.15</v>
      </c>
      <c r="F9" s="100"/>
    </row>
    <row r="10" spans="1:6" ht="15" customHeight="1" x14ac:dyDescent="0.25">
      <c r="A10" t="str">
        <f t="shared" si="0"/>
        <v>AXA COLPATRIA45626</v>
      </c>
      <c r="B10" s="1" t="s">
        <v>2</v>
      </c>
      <c r="C10" s="34">
        <v>45626</v>
      </c>
      <c r="D10" s="21">
        <v>296141.95</v>
      </c>
      <c r="E10" s="21">
        <v>170490.89</v>
      </c>
      <c r="F10" s="100"/>
    </row>
    <row r="11" spans="1:6" ht="15" customHeight="1" x14ac:dyDescent="0.25">
      <c r="A11" t="str">
        <f t="shared" si="0"/>
        <v>AXA COLPATRIA45657</v>
      </c>
      <c r="B11" s="1" t="s">
        <v>2</v>
      </c>
      <c r="C11" s="34">
        <v>45657</v>
      </c>
      <c r="D11" s="21">
        <v>308271.34999999998</v>
      </c>
      <c r="E11" s="21">
        <v>183393.22</v>
      </c>
      <c r="F11" s="100"/>
    </row>
    <row r="12" spans="1:6" ht="15" customHeight="1" x14ac:dyDescent="0.25">
      <c r="A12" t="str">
        <f t="shared" si="0"/>
        <v>BBVA SEGUROS45596</v>
      </c>
      <c r="B12" s="1" t="s">
        <v>3</v>
      </c>
      <c r="C12" s="34">
        <v>45596</v>
      </c>
      <c r="D12" s="21">
        <v>30231.22</v>
      </c>
      <c r="E12" s="21">
        <v>13592.93</v>
      </c>
      <c r="F12" s="100"/>
    </row>
    <row r="13" spans="1:6" ht="15" customHeight="1" x14ac:dyDescent="0.25">
      <c r="A13" t="str">
        <f t="shared" si="0"/>
        <v>BBVA SEGUROS45626</v>
      </c>
      <c r="B13" s="1" t="s">
        <v>3</v>
      </c>
      <c r="C13" s="34">
        <v>45626</v>
      </c>
      <c r="D13" s="21">
        <v>31025.35</v>
      </c>
      <c r="E13" s="21">
        <v>14125.83</v>
      </c>
      <c r="F13" s="100"/>
    </row>
    <row r="14" spans="1:6" ht="15" customHeight="1" x14ac:dyDescent="0.25">
      <c r="A14" t="str">
        <f t="shared" si="0"/>
        <v>BBVA SEGUROS45657</v>
      </c>
      <c r="B14" s="1" t="s">
        <v>3</v>
      </c>
      <c r="C14" s="34">
        <v>45657</v>
      </c>
      <c r="D14" s="21">
        <v>29933.79</v>
      </c>
      <c r="E14" s="21">
        <v>13969.71</v>
      </c>
      <c r="F14" s="100"/>
    </row>
    <row r="15" spans="1:6" ht="15" customHeight="1" x14ac:dyDescent="0.25">
      <c r="A15" t="str">
        <f t="shared" si="0"/>
        <v>BERKLEY45596</v>
      </c>
      <c r="B15" s="1" t="s">
        <v>4</v>
      </c>
      <c r="C15" s="34">
        <v>45596</v>
      </c>
      <c r="D15" s="21">
        <v>12571.48</v>
      </c>
      <c r="E15" s="21">
        <v>2105.06</v>
      </c>
      <c r="F15" s="100"/>
    </row>
    <row r="16" spans="1:6" ht="15" customHeight="1" x14ac:dyDescent="0.25">
      <c r="A16" t="str">
        <f t="shared" si="0"/>
        <v>BERKLEY45626</v>
      </c>
      <c r="B16" s="1" t="s">
        <v>4</v>
      </c>
      <c r="C16" s="34">
        <v>45626</v>
      </c>
      <c r="D16" s="21">
        <v>12720.37</v>
      </c>
      <c r="E16" s="21">
        <v>2138.5700000000002</v>
      </c>
      <c r="F16" s="100"/>
    </row>
    <row r="17" spans="1:6" ht="15" customHeight="1" x14ac:dyDescent="0.25">
      <c r="A17" t="str">
        <f t="shared" si="0"/>
        <v>BERKLEY45657</v>
      </c>
      <c r="B17" s="1" t="s">
        <v>4</v>
      </c>
      <c r="C17" s="34">
        <v>45657</v>
      </c>
      <c r="D17" s="21">
        <v>13097.65</v>
      </c>
      <c r="E17" s="21">
        <v>2092.0700000000002</v>
      </c>
      <c r="F17" s="100"/>
    </row>
    <row r="18" spans="1:6" ht="15" customHeight="1" x14ac:dyDescent="0.25">
      <c r="A18" t="str">
        <f t="shared" si="0"/>
        <v>BOLIVAR45596</v>
      </c>
      <c r="B18" s="1" t="s">
        <v>5</v>
      </c>
      <c r="C18" s="34">
        <v>45596</v>
      </c>
      <c r="D18" s="21">
        <v>231067.38</v>
      </c>
      <c r="E18" s="21">
        <v>164460.57999999999</v>
      </c>
      <c r="F18" s="100"/>
    </row>
    <row r="19" spans="1:6" ht="15" customHeight="1" x14ac:dyDescent="0.25">
      <c r="A19" t="str">
        <f t="shared" si="0"/>
        <v>BOLIVAR45626</v>
      </c>
      <c r="B19" s="1" t="s">
        <v>5</v>
      </c>
      <c r="C19" s="34">
        <v>45626</v>
      </c>
      <c r="D19" s="21">
        <v>232707.01</v>
      </c>
      <c r="E19" s="21">
        <v>165473.69</v>
      </c>
      <c r="F19" s="100"/>
    </row>
    <row r="20" spans="1:6" ht="15" customHeight="1" x14ac:dyDescent="0.25">
      <c r="A20" t="str">
        <f t="shared" si="0"/>
        <v>BOLIVAR45657</v>
      </c>
      <c r="B20" s="1" t="s">
        <v>5</v>
      </c>
      <c r="C20" s="34">
        <v>45657</v>
      </c>
      <c r="D20" s="21">
        <v>239534.97</v>
      </c>
      <c r="E20" s="21">
        <v>169327.62</v>
      </c>
      <c r="F20" s="100"/>
    </row>
    <row r="21" spans="1:6" ht="15" customHeight="1" x14ac:dyDescent="0.25">
      <c r="A21" t="str">
        <f t="shared" si="0"/>
        <v>CARDIF45596</v>
      </c>
      <c r="B21" s="1" t="s">
        <v>6</v>
      </c>
      <c r="C21" s="34">
        <v>45596</v>
      </c>
      <c r="D21" s="21">
        <v>226415.49</v>
      </c>
      <c r="E21" s="21">
        <v>75899.429999999993</v>
      </c>
      <c r="F21" s="100"/>
    </row>
    <row r="22" spans="1:6" ht="15" customHeight="1" x14ac:dyDescent="0.25">
      <c r="A22" t="str">
        <f t="shared" si="0"/>
        <v>CARDIF45626</v>
      </c>
      <c r="B22" s="1" t="s">
        <v>6</v>
      </c>
      <c r="C22" s="34">
        <v>45626</v>
      </c>
      <c r="D22" s="21">
        <v>226279.51</v>
      </c>
      <c r="E22" s="21">
        <v>77044.36</v>
      </c>
      <c r="F22" s="100"/>
    </row>
    <row r="23" spans="1:6" ht="15" customHeight="1" x14ac:dyDescent="0.25">
      <c r="A23" t="str">
        <f t="shared" si="0"/>
        <v>CARDIF45657</v>
      </c>
      <c r="B23" s="1" t="s">
        <v>6</v>
      </c>
      <c r="C23" s="34">
        <v>45657</v>
      </c>
      <c r="D23" s="21">
        <v>226523.46</v>
      </c>
      <c r="E23" s="21">
        <v>77457.33</v>
      </c>
      <c r="F23" s="100"/>
    </row>
    <row r="24" spans="1:6" ht="15" customHeight="1" x14ac:dyDescent="0.25">
      <c r="A24" t="str">
        <f t="shared" si="0"/>
        <v>CHUBB45596</v>
      </c>
      <c r="B24" s="1" t="s">
        <v>7</v>
      </c>
      <c r="C24" s="34">
        <v>45596</v>
      </c>
      <c r="D24" s="21">
        <v>78204.05</v>
      </c>
      <c r="E24" s="21">
        <v>36549.54</v>
      </c>
      <c r="F24" s="100"/>
    </row>
    <row r="25" spans="1:6" ht="15" customHeight="1" x14ac:dyDescent="0.25">
      <c r="A25" t="str">
        <f t="shared" si="0"/>
        <v>CHUBB45626</v>
      </c>
      <c r="B25" s="1" t="s">
        <v>7</v>
      </c>
      <c r="C25" s="34">
        <v>45626</v>
      </c>
      <c r="D25" s="21">
        <v>81746.679999999993</v>
      </c>
      <c r="E25" s="21">
        <v>36682.57</v>
      </c>
      <c r="F25" s="100"/>
    </row>
    <row r="26" spans="1:6" ht="15" customHeight="1" x14ac:dyDescent="0.25">
      <c r="A26" t="str">
        <f t="shared" si="0"/>
        <v>CHUBB45657</v>
      </c>
      <c r="B26" s="1" t="s">
        <v>7</v>
      </c>
      <c r="C26" s="34">
        <v>45657</v>
      </c>
      <c r="D26" s="21">
        <v>78952.52</v>
      </c>
      <c r="E26" s="21">
        <v>33505.040000000001</v>
      </c>
      <c r="F26" s="100"/>
    </row>
    <row r="27" spans="1:6" ht="15" customHeight="1" x14ac:dyDescent="0.25">
      <c r="A27" t="str">
        <f t="shared" si="0"/>
        <v>COFACE45596</v>
      </c>
      <c r="B27" s="1" t="s">
        <v>95</v>
      </c>
      <c r="C27" s="34">
        <v>45596</v>
      </c>
      <c r="D27" s="21">
        <v>1907.65</v>
      </c>
      <c r="E27" s="21">
        <v>1891.86</v>
      </c>
      <c r="F27" s="100"/>
    </row>
    <row r="28" spans="1:6" ht="15" customHeight="1" x14ac:dyDescent="0.25">
      <c r="A28" t="str">
        <f t="shared" si="0"/>
        <v>COFACE45626</v>
      </c>
      <c r="B28" s="1" t="s">
        <v>95</v>
      </c>
      <c r="C28" s="34">
        <v>45626</v>
      </c>
      <c r="D28" s="21">
        <v>1884.29</v>
      </c>
      <c r="E28" s="21">
        <v>1638.63</v>
      </c>
      <c r="F28" s="100"/>
    </row>
    <row r="29" spans="1:6" ht="15" customHeight="1" x14ac:dyDescent="0.25">
      <c r="A29" t="str">
        <f t="shared" si="0"/>
        <v>COFACE45657</v>
      </c>
      <c r="B29" s="1" t="s">
        <v>95</v>
      </c>
      <c r="C29" s="34">
        <v>45657</v>
      </c>
      <c r="D29" s="21">
        <v>1919.04</v>
      </c>
      <c r="E29" s="21">
        <v>1715.68</v>
      </c>
      <c r="F29" s="100"/>
    </row>
    <row r="30" spans="1:6" ht="15" customHeight="1" x14ac:dyDescent="0.25">
      <c r="A30" t="str">
        <f t="shared" si="0"/>
        <v>COLMENA45596</v>
      </c>
      <c r="B30" s="1" t="s">
        <v>115</v>
      </c>
      <c r="C30" s="34">
        <v>45596</v>
      </c>
      <c r="D30" s="21">
        <v>6609.81</v>
      </c>
      <c r="E30" s="21">
        <v>469.47</v>
      </c>
      <c r="F30" s="100"/>
    </row>
    <row r="31" spans="1:6" ht="15" customHeight="1" x14ac:dyDescent="0.25">
      <c r="A31" t="str">
        <f t="shared" si="0"/>
        <v>COLMENA45626</v>
      </c>
      <c r="B31" s="1" t="s">
        <v>115</v>
      </c>
      <c r="C31" s="34">
        <v>45626</v>
      </c>
      <c r="D31" s="21">
        <v>6640.35</v>
      </c>
      <c r="E31" s="21">
        <v>539.87</v>
      </c>
      <c r="F31" s="100"/>
    </row>
    <row r="32" spans="1:6" ht="15" customHeight="1" x14ac:dyDescent="0.25">
      <c r="A32" t="str">
        <f t="shared" si="0"/>
        <v>COLMENA45657</v>
      </c>
      <c r="B32" s="1" t="s">
        <v>115</v>
      </c>
      <c r="C32" s="34">
        <v>45657</v>
      </c>
      <c r="D32" s="21">
        <v>6912.24</v>
      </c>
      <c r="E32" s="21">
        <v>633.80999999999995</v>
      </c>
      <c r="F32" s="100"/>
    </row>
    <row r="33" spans="1:6" ht="15" customHeight="1" x14ac:dyDescent="0.25">
      <c r="A33" t="str">
        <f t="shared" si="0"/>
        <v>CONFIANZA45596</v>
      </c>
      <c r="B33" s="1" t="s">
        <v>8</v>
      </c>
      <c r="C33" s="34">
        <v>45596</v>
      </c>
      <c r="D33" s="21">
        <v>21654.73</v>
      </c>
      <c r="E33" s="21">
        <v>9366.76</v>
      </c>
      <c r="F33" s="100"/>
    </row>
    <row r="34" spans="1:6" ht="15" customHeight="1" x14ac:dyDescent="0.25">
      <c r="A34" t="str">
        <f t="shared" si="0"/>
        <v>CONFIANZA45626</v>
      </c>
      <c r="B34" s="1" t="s">
        <v>8</v>
      </c>
      <c r="C34" s="34">
        <v>45626</v>
      </c>
      <c r="D34" s="21">
        <v>20522.13</v>
      </c>
      <c r="E34" s="21">
        <v>10346.290000000001</v>
      </c>
      <c r="F34" s="100"/>
    </row>
    <row r="35" spans="1:6" ht="15" customHeight="1" x14ac:dyDescent="0.25">
      <c r="A35" t="str">
        <f t="shared" si="0"/>
        <v>CONFIANZA45657</v>
      </c>
      <c r="B35" s="1" t="s">
        <v>8</v>
      </c>
      <c r="C35" s="34">
        <v>45657</v>
      </c>
      <c r="D35" s="21">
        <v>20922.14</v>
      </c>
      <c r="E35" s="21">
        <v>10995.31</v>
      </c>
      <c r="F35" s="100"/>
    </row>
    <row r="36" spans="1:6" ht="15" customHeight="1" x14ac:dyDescent="0.25">
      <c r="A36" t="str">
        <f t="shared" si="0"/>
        <v>EQUIDAD45596</v>
      </c>
      <c r="B36" s="1" t="s">
        <v>9</v>
      </c>
      <c r="C36" s="34">
        <v>45596</v>
      </c>
      <c r="D36" s="21">
        <v>53383.05</v>
      </c>
      <c r="E36" s="21">
        <v>51826.36</v>
      </c>
      <c r="F36" s="100"/>
    </row>
    <row r="37" spans="1:6" ht="15" customHeight="1" x14ac:dyDescent="0.25">
      <c r="A37" t="str">
        <f t="shared" si="0"/>
        <v>EQUIDAD45626</v>
      </c>
      <c r="B37" s="1" t="s">
        <v>9</v>
      </c>
      <c r="C37" s="34">
        <v>45626</v>
      </c>
      <c r="D37" s="21">
        <v>53581.14</v>
      </c>
      <c r="E37" s="21">
        <v>52583.68</v>
      </c>
      <c r="F37" s="100"/>
    </row>
    <row r="38" spans="1:6" ht="15" customHeight="1" x14ac:dyDescent="0.25">
      <c r="A38" t="str">
        <f t="shared" si="0"/>
        <v>EQUIDAD45657</v>
      </c>
      <c r="B38" s="1" t="s">
        <v>9</v>
      </c>
      <c r="C38" s="34">
        <v>45657</v>
      </c>
      <c r="D38" s="21">
        <v>54132.53</v>
      </c>
      <c r="E38" s="21">
        <v>53828.45</v>
      </c>
      <c r="F38" s="100"/>
    </row>
    <row r="39" spans="1:6" ht="15" customHeight="1" x14ac:dyDescent="0.25">
      <c r="A39" t="str">
        <f t="shared" si="0"/>
        <v>ESTADO45596</v>
      </c>
      <c r="B39" s="1" t="s">
        <v>10</v>
      </c>
      <c r="C39" s="34">
        <v>45596</v>
      </c>
      <c r="D39" s="21">
        <v>175897.55</v>
      </c>
      <c r="E39" s="21">
        <v>178281.48</v>
      </c>
      <c r="F39" s="100"/>
    </row>
    <row r="40" spans="1:6" ht="15" customHeight="1" x14ac:dyDescent="0.25">
      <c r="A40" t="str">
        <f t="shared" si="0"/>
        <v>ESTADO45626</v>
      </c>
      <c r="B40" s="1" t="s">
        <v>10</v>
      </c>
      <c r="C40" s="34">
        <v>45626</v>
      </c>
      <c r="D40" s="21">
        <v>174634.89</v>
      </c>
      <c r="E40" s="21">
        <v>177095.57</v>
      </c>
      <c r="F40" s="100"/>
    </row>
    <row r="41" spans="1:6" ht="15" customHeight="1" x14ac:dyDescent="0.25">
      <c r="A41" t="str">
        <f t="shared" si="0"/>
        <v>ESTADO45657</v>
      </c>
      <c r="B41" s="1" t="s">
        <v>10</v>
      </c>
      <c r="C41" s="34">
        <v>45657</v>
      </c>
      <c r="D41" s="21">
        <v>176413.52</v>
      </c>
      <c r="E41" s="21">
        <v>172674.06</v>
      </c>
      <c r="F41" s="100"/>
    </row>
    <row r="42" spans="1:6" ht="15" customHeight="1" x14ac:dyDescent="0.25">
      <c r="A42" t="str">
        <f t="shared" si="0"/>
        <v>EVEREST45596</v>
      </c>
      <c r="B42" s="1" t="s">
        <v>116</v>
      </c>
      <c r="C42" s="34">
        <v>45596</v>
      </c>
      <c r="D42" s="21">
        <v>3.34</v>
      </c>
      <c r="E42" s="21">
        <v>0</v>
      </c>
      <c r="F42" s="100"/>
    </row>
    <row r="43" spans="1:6" ht="15" customHeight="1" x14ac:dyDescent="0.25">
      <c r="A43" t="str">
        <f t="shared" si="0"/>
        <v>EVEREST45626</v>
      </c>
      <c r="B43" s="1" t="s">
        <v>116</v>
      </c>
      <c r="C43" s="34">
        <v>45626</v>
      </c>
      <c r="D43" s="21">
        <v>27.12</v>
      </c>
      <c r="E43" s="21">
        <v>0</v>
      </c>
      <c r="F43" s="100"/>
    </row>
    <row r="44" spans="1:6" ht="15" customHeight="1" x14ac:dyDescent="0.25">
      <c r="A44" t="str">
        <f t="shared" si="0"/>
        <v>EVEREST45657</v>
      </c>
      <c r="B44" s="1" t="s">
        <v>116</v>
      </c>
      <c r="C44" s="34">
        <v>45657</v>
      </c>
      <c r="D44" s="21">
        <v>146.19</v>
      </c>
      <c r="E44" s="21">
        <v>0</v>
      </c>
      <c r="F44" s="100"/>
    </row>
    <row r="45" spans="1:6" ht="15" customHeight="1" x14ac:dyDescent="0.25">
      <c r="A45" t="str">
        <f t="shared" si="0"/>
        <v>HDI SEGUROS45596</v>
      </c>
      <c r="B45" s="1" t="s">
        <v>99</v>
      </c>
      <c r="C45" s="34">
        <v>45596</v>
      </c>
      <c r="D45" s="21">
        <v>47189.55</v>
      </c>
      <c r="E45" s="21">
        <v>38717.06</v>
      </c>
      <c r="F45" s="100"/>
    </row>
    <row r="46" spans="1:6" ht="15" customHeight="1" x14ac:dyDescent="0.25">
      <c r="A46" t="str">
        <f t="shared" si="0"/>
        <v>HDI SEGUROS45626</v>
      </c>
      <c r="B46" s="1" t="s">
        <v>99</v>
      </c>
      <c r="C46" s="34">
        <v>45626</v>
      </c>
      <c r="D46" s="21">
        <v>46931.44</v>
      </c>
      <c r="E46" s="21">
        <v>39164.68</v>
      </c>
      <c r="F46" s="100"/>
    </row>
    <row r="47" spans="1:6" ht="15" customHeight="1" x14ac:dyDescent="0.25">
      <c r="A47" t="str">
        <f t="shared" si="0"/>
        <v>HDI SEGUROS45657</v>
      </c>
      <c r="B47" s="1" t="s">
        <v>99</v>
      </c>
      <c r="C47" s="34">
        <v>45657</v>
      </c>
      <c r="D47" s="21">
        <v>45422.43</v>
      </c>
      <c r="E47" s="21">
        <v>37905.279999999999</v>
      </c>
      <c r="F47" s="100"/>
    </row>
    <row r="48" spans="1:6" ht="15" customHeight="1" x14ac:dyDescent="0.25">
      <c r="A48" t="str">
        <f t="shared" si="0"/>
        <v>JMALUCELLI TRAVELERS45596</v>
      </c>
      <c r="B48" s="1" t="s">
        <v>11</v>
      </c>
      <c r="C48" s="34">
        <v>45596</v>
      </c>
      <c r="D48" s="21">
        <v>4051.91</v>
      </c>
      <c r="E48" s="21">
        <v>605.85</v>
      </c>
      <c r="F48" s="100"/>
    </row>
    <row r="49" spans="1:9" ht="15" customHeight="1" x14ac:dyDescent="0.25">
      <c r="A49" t="str">
        <f t="shared" si="0"/>
        <v>JMALUCELLI TRAVELERS45626</v>
      </c>
      <c r="B49" s="1" t="s">
        <v>11</v>
      </c>
      <c r="C49" s="34">
        <v>45626</v>
      </c>
      <c r="D49" s="21">
        <v>3946.81</v>
      </c>
      <c r="E49" s="21">
        <v>633.29999999999995</v>
      </c>
      <c r="F49" s="100"/>
    </row>
    <row r="50" spans="1:9" ht="15" customHeight="1" x14ac:dyDescent="0.25">
      <c r="A50" t="str">
        <f t="shared" si="0"/>
        <v>JMALUCELLI TRAVELERS45657</v>
      </c>
      <c r="B50" s="1" t="s">
        <v>11</v>
      </c>
      <c r="C50" s="34">
        <v>45657</v>
      </c>
      <c r="D50" s="21">
        <v>3900.07</v>
      </c>
      <c r="E50" s="21">
        <v>639.62</v>
      </c>
      <c r="F50" s="100"/>
    </row>
    <row r="51" spans="1:9" ht="15" customHeight="1" x14ac:dyDescent="0.25">
      <c r="A51" t="str">
        <f t="shared" si="0"/>
        <v>LIBERTY45596</v>
      </c>
      <c r="B51" s="1" t="s">
        <v>12</v>
      </c>
      <c r="C51" s="34">
        <v>45596</v>
      </c>
      <c r="D51" s="21">
        <v>164313.12</v>
      </c>
      <c r="E51" s="21">
        <v>116841.07</v>
      </c>
      <c r="F51" s="100"/>
      <c r="G51" s="67"/>
      <c r="H51" s="67"/>
      <c r="I51" s="67"/>
    </row>
    <row r="52" spans="1:9" ht="15" customHeight="1" x14ac:dyDescent="0.25">
      <c r="A52" t="str">
        <f t="shared" si="0"/>
        <v>LIBERTY45626</v>
      </c>
      <c r="B52" s="1" t="s">
        <v>12</v>
      </c>
      <c r="C52" s="34">
        <v>45626</v>
      </c>
      <c r="D52" s="21">
        <v>165472.53</v>
      </c>
      <c r="E52" s="21">
        <v>116758.31</v>
      </c>
      <c r="F52" s="100"/>
      <c r="G52" s="67"/>
      <c r="H52" s="67"/>
      <c r="I52" s="67"/>
    </row>
    <row r="53" spans="1:9" ht="15" customHeight="1" x14ac:dyDescent="0.25">
      <c r="A53" t="str">
        <f t="shared" si="0"/>
        <v>LIBERTY45657</v>
      </c>
      <c r="B53" s="1" t="s">
        <v>12</v>
      </c>
      <c r="C53" s="34">
        <v>45657</v>
      </c>
      <c r="D53" s="21">
        <v>165997.29</v>
      </c>
      <c r="E53" s="21">
        <v>115440.9</v>
      </c>
      <c r="F53" s="100"/>
      <c r="G53" s="67"/>
      <c r="H53" s="67"/>
      <c r="I53" s="67"/>
    </row>
    <row r="54" spans="1:9" ht="15" customHeight="1" x14ac:dyDescent="0.25">
      <c r="A54" t="str">
        <f t="shared" si="0"/>
        <v>MAPFRE45596</v>
      </c>
      <c r="B54" s="1" t="s">
        <v>13</v>
      </c>
      <c r="C54" s="34">
        <v>45596</v>
      </c>
      <c r="D54" s="21">
        <v>156594.22</v>
      </c>
      <c r="E54" s="21">
        <v>4039.07</v>
      </c>
      <c r="F54" s="100"/>
      <c r="G54" s="67"/>
      <c r="H54" s="67"/>
      <c r="I54" s="67"/>
    </row>
    <row r="55" spans="1:9" ht="15" customHeight="1" x14ac:dyDescent="0.25">
      <c r="A55" t="str">
        <f t="shared" si="0"/>
        <v>MAPFRE45626</v>
      </c>
      <c r="B55" s="1" t="s">
        <v>13</v>
      </c>
      <c r="C55" s="34">
        <v>45626</v>
      </c>
      <c r="D55" s="21">
        <v>158344.67000000001</v>
      </c>
      <c r="E55" s="21">
        <v>4039.07</v>
      </c>
      <c r="F55" s="100"/>
      <c r="G55" s="67"/>
      <c r="H55" s="67"/>
      <c r="I55" s="67"/>
    </row>
    <row r="56" spans="1:9" ht="15" customHeight="1" x14ac:dyDescent="0.25">
      <c r="A56" t="str">
        <f t="shared" si="0"/>
        <v>MAPFRE45657</v>
      </c>
      <c r="B56" s="1" t="s">
        <v>13</v>
      </c>
      <c r="C56" s="34">
        <v>45657</v>
      </c>
      <c r="D56" s="21">
        <v>159778.93</v>
      </c>
      <c r="E56" s="21">
        <v>10736.73</v>
      </c>
      <c r="F56" s="100"/>
    </row>
    <row r="57" spans="1:9" ht="15" customHeight="1" x14ac:dyDescent="0.25">
      <c r="A57" t="str">
        <f t="shared" si="0"/>
        <v>MUNDIAL45596</v>
      </c>
      <c r="B57" s="1" t="s">
        <v>14</v>
      </c>
      <c r="C57" s="34">
        <v>45596</v>
      </c>
      <c r="D57" s="21">
        <v>149551.76</v>
      </c>
      <c r="E57" s="21">
        <v>93606.22</v>
      </c>
      <c r="F57" s="100"/>
    </row>
    <row r="58" spans="1:9" ht="15" customHeight="1" x14ac:dyDescent="0.25">
      <c r="A58" t="str">
        <f t="shared" si="0"/>
        <v>MUNDIAL45626</v>
      </c>
      <c r="B58" s="1" t="s">
        <v>14</v>
      </c>
      <c r="C58" s="34">
        <v>45626</v>
      </c>
      <c r="D58" s="21">
        <v>151916.67000000001</v>
      </c>
      <c r="E58" s="21">
        <v>93813.67</v>
      </c>
      <c r="F58" s="100"/>
    </row>
    <row r="59" spans="1:9" ht="15" customHeight="1" x14ac:dyDescent="0.25">
      <c r="A59" t="str">
        <f t="shared" si="0"/>
        <v>MUNDIAL45657</v>
      </c>
      <c r="B59" s="1" t="s">
        <v>14</v>
      </c>
      <c r="C59" s="34">
        <v>45657</v>
      </c>
      <c r="D59" s="21">
        <v>153801.84</v>
      </c>
      <c r="E59" s="21">
        <v>94779.04</v>
      </c>
      <c r="F59" s="100"/>
    </row>
    <row r="60" spans="1:9" ht="15" customHeight="1" x14ac:dyDescent="0.25">
      <c r="A60" t="str">
        <f t="shared" si="0"/>
        <v>NACIONAL45596</v>
      </c>
      <c r="B60" s="1" t="s">
        <v>15</v>
      </c>
      <c r="C60" s="34">
        <v>45596</v>
      </c>
      <c r="D60" s="21">
        <v>16682.82</v>
      </c>
      <c r="E60" s="21">
        <v>6266.14</v>
      </c>
      <c r="F60" s="100"/>
    </row>
    <row r="61" spans="1:9" ht="15" customHeight="1" x14ac:dyDescent="0.25">
      <c r="A61" t="str">
        <f t="shared" si="0"/>
        <v>NACIONAL45626</v>
      </c>
      <c r="B61" s="1" t="s">
        <v>15</v>
      </c>
      <c r="C61" s="34">
        <v>45626</v>
      </c>
      <c r="D61" s="21">
        <v>16936.27</v>
      </c>
      <c r="E61" s="21">
        <v>6318.71</v>
      </c>
      <c r="F61" s="100"/>
    </row>
    <row r="62" spans="1:9" ht="15" customHeight="1" x14ac:dyDescent="0.25">
      <c r="A62" t="str">
        <f t="shared" si="0"/>
        <v>NACIONAL45657</v>
      </c>
      <c r="B62" s="1" t="s">
        <v>15</v>
      </c>
      <c r="C62" s="34">
        <v>45657</v>
      </c>
      <c r="D62" s="21">
        <v>15762.16</v>
      </c>
      <c r="E62" s="21">
        <v>5959.89</v>
      </c>
      <c r="F62" s="100"/>
    </row>
    <row r="63" spans="1:9" ht="15" customHeight="1" x14ac:dyDescent="0.25">
      <c r="A63" t="str">
        <f t="shared" si="0"/>
        <v>PREVISORA45596</v>
      </c>
      <c r="B63" s="1" t="s">
        <v>16</v>
      </c>
      <c r="C63" s="34">
        <v>45596</v>
      </c>
      <c r="D63" s="21">
        <v>382698.36</v>
      </c>
      <c r="E63" s="21">
        <v>193510.52</v>
      </c>
      <c r="F63" s="100"/>
    </row>
    <row r="64" spans="1:9" ht="15" customHeight="1" x14ac:dyDescent="0.25">
      <c r="A64" t="str">
        <f t="shared" si="0"/>
        <v>PREVISORA45626</v>
      </c>
      <c r="B64" s="1" t="s">
        <v>16</v>
      </c>
      <c r="C64" s="34">
        <v>45626</v>
      </c>
      <c r="D64" s="21">
        <v>400596.42</v>
      </c>
      <c r="E64" s="21">
        <v>197275.55</v>
      </c>
      <c r="F64" s="100"/>
    </row>
    <row r="65" spans="1:6" ht="15" customHeight="1" x14ac:dyDescent="0.25">
      <c r="A65" t="str">
        <f t="shared" si="0"/>
        <v>PREVISORA45657</v>
      </c>
      <c r="B65" s="1" t="s">
        <v>16</v>
      </c>
      <c r="C65" s="34">
        <v>45657</v>
      </c>
      <c r="D65" s="21">
        <v>404996.93</v>
      </c>
      <c r="E65" s="21">
        <v>202810.83</v>
      </c>
      <c r="F65" s="100"/>
    </row>
    <row r="66" spans="1:6" ht="15" customHeight="1" x14ac:dyDescent="0.25">
      <c r="A66" t="str">
        <f t="shared" si="0"/>
        <v>SBS SEGUROS45596</v>
      </c>
      <c r="B66" s="1" t="s">
        <v>97</v>
      </c>
      <c r="C66" s="34">
        <v>45596</v>
      </c>
      <c r="D66" s="21">
        <v>136083.76999999999</v>
      </c>
      <c r="E66" s="21">
        <v>52872.9</v>
      </c>
      <c r="F66" s="100"/>
    </row>
    <row r="67" spans="1:6" ht="15" customHeight="1" x14ac:dyDescent="0.25">
      <c r="A67" t="str">
        <f t="shared" si="0"/>
        <v>SBS SEGUROS45626</v>
      </c>
      <c r="B67" s="1" t="s">
        <v>97</v>
      </c>
      <c r="C67" s="34">
        <v>45626</v>
      </c>
      <c r="D67" s="21">
        <v>134728.22</v>
      </c>
      <c r="E67" s="21">
        <v>52749.919999999998</v>
      </c>
      <c r="F67" s="100"/>
    </row>
    <row r="68" spans="1:6" ht="15" customHeight="1" x14ac:dyDescent="0.25">
      <c r="A68" t="str">
        <f t="shared" si="0"/>
        <v>SBS SEGUROS45657</v>
      </c>
      <c r="B68" s="1" t="s">
        <v>97</v>
      </c>
      <c r="C68" s="34">
        <v>45657</v>
      </c>
      <c r="D68" s="21">
        <v>117871.63</v>
      </c>
      <c r="E68" s="21">
        <v>50787.49</v>
      </c>
      <c r="F68" s="100"/>
    </row>
    <row r="69" spans="1:6" ht="15" customHeight="1" x14ac:dyDescent="0.25">
      <c r="A69" t="str">
        <f t="shared" si="0"/>
        <v>SEGUREXPO45596</v>
      </c>
      <c r="B69" s="1" t="s">
        <v>17</v>
      </c>
      <c r="C69" s="34">
        <v>45596</v>
      </c>
      <c r="D69" s="21">
        <v>5793.15</v>
      </c>
      <c r="E69" s="21">
        <v>6122.98</v>
      </c>
      <c r="F69" s="100"/>
    </row>
    <row r="70" spans="1:6" ht="15" customHeight="1" x14ac:dyDescent="0.25">
      <c r="A70" t="str">
        <f t="shared" si="0"/>
        <v>SEGUREXPO45626</v>
      </c>
      <c r="B70" s="1" t="s">
        <v>17</v>
      </c>
      <c r="C70" s="34">
        <v>45626</v>
      </c>
      <c r="D70" s="21">
        <v>5790.48</v>
      </c>
      <c r="E70" s="21">
        <v>6201.39</v>
      </c>
      <c r="F70" s="100"/>
    </row>
    <row r="71" spans="1:6" ht="15" customHeight="1" x14ac:dyDescent="0.25">
      <c r="A71" t="str">
        <f t="shared" ref="A71:A83" si="1">+B71&amp;C71</f>
        <v>SEGUREXPO45657</v>
      </c>
      <c r="B71" s="1" t="s">
        <v>17</v>
      </c>
      <c r="C71" s="34">
        <v>45657</v>
      </c>
      <c r="D71" s="21">
        <v>5662.91</v>
      </c>
      <c r="E71" s="21">
        <v>6393.63</v>
      </c>
      <c r="F71" s="100"/>
    </row>
    <row r="72" spans="1:6" ht="15" customHeight="1" x14ac:dyDescent="0.25">
      <c r="A72" t="str">
        <f t="shared" si="1"/>
        <v>SOLIDARIA45596</v>
      </c>
      <c r="B72" s="1" t="s">
        <v>18</v>
      </c>
      <c r="C72" s="34">
        <v>45596</v>
      </c>
      <c r="D72" s="21">
        <v>83027.19</v>
      </c>
      <c r="E72" s="21">
        <v>42696.32</v>
      </c>
      <c r="F72" s="100"/>
    </row>
    <row r="73" spans="1:6" ht="15" customHeight="1" x14ac:dyDescent="0.25">
      <c r="A73" t="str">
        <f t="shared" si="1"/>
        <v>SOLIDARIA45626</v>
      </c>
      <c r="B73" s="1" t="s">
        <v>18</v>
      </c>
      <c r="C73" s="34">
        <v>45626</v>
      </c>
      <c r="D73" s="21">
        <v>82113.429999999993</v>
      </c>
      <c r="E73" s="21">
        <v>42212.51</v>
      </c>
      <c r="F73" s="100"/>
    </row>
    <row r="74" spans="1:6" ht="15" customHeight="1" x14ac:dyDescent="0.25">
      <c r="A74" t="str">
        <f t="shared" si="1"/>
        <v>SOLIDARIA45657</v>
      </c>
      <c r="B74" s="1" t="s">
        <v>18</v>
      </c>
      <c r="C74" s="34">
        <v>45657</v>
      </c>
      <c r="D74" s="21">
        <v>83428.45</v>
      </c>
      <c r="E74" s="21">
        <v>42383.67</v>
      </c>
      <c r="F74" s="100"/>
    </row>
    <row r="75" spans="1:6" ht="15" customHeight="1" x14ac:dyDescent="0.25">
      <c r="A75" t="str">
        <f t="shared" si="1"/>
        <v>SOLUNION45596</v>
      </c>
      <c r="B75" s="1" t="s">
        <v>19</v>
      </c>
      <c r="C75" s="34">
        <v>45596</v>
      </c>
      <c r="D75" s="21">
        <v>8988.27</v>
      </c>
      <c r="E75" s="21">
        <v>7602.14</v>
      </c>
      <c r="F75" s="100"/>
    </row>
    <row r="76" spans="1:6" ht="15" customHeight="1" x14ac:dyDescent="0.25">
      <c r="A76" t="str">
        <f t="shared" si="1"/>
        <v>SOLUNION45626</v>
      </c>
      <c r="B76" s="1" t="s">
        <v>19</v>
      </c>
      <c r="C76" s="34">
        <v>45626</v>
      </c>
      <c r="D76" s="21">
        <v>9285.1</v>
      </c>
      <c r="E76" s="21">
        <v>7695.21</v>
      </c>
      <c r="F76" s="100"/>
    </row>
    <row r="77" spans="1:6" ht="15" customHeight="1" x14ac:dyDescent="0.25">
      <c r="A77" t="str">
        <f t="shared" si="1"/>
        <v>SOLUNION45657</v>
      </c>
      <c r="B77" s="1" t="s">
        <v>19</v>
      </c>
      <c r="C77" s="34">
        <v>45657</v>
      </c>
      <c r="D77" s="21">
        <v>9346.76</v>
      </c>
      <c r="E77" s="21">
        <v>8954.39</v>
      </c>
      <c r="F77" s="100"/>
    </row>
    <row r="78" spans="1:6" ht="15" customHeight="1" x14ac:dyDescent="0.25">
      <c r="A78" t="str">
        <f t="shared" si="1"/>
        <v>SURAMERICANA45596</v>
      </c>
      <c r="B78" s="1" t="s">
        <v>20</v>
      </c>
      <c r="C78" s="34">
        <v>45596</v>
      </c>
      <c r="D78" s="21">
        <v>428967.2</v>
      </c>
      <c r="E78" s="21">
        <v>269615.37</v>
      </c>
    </row>
    <row r="79" spans="1:6" ht="15" customHeight="1" x14ac:dyDescent="0.25">
      <c r="A79" t="str">
        <f t="shared" si="1"/>
        <v>SURAMERICANA45626</v>
      </c>
      <c r="B79" s="1" t="s">
        <v>20</v>
      </c>
      <c r="C79" s="34">
        <v>45626</v>
      </c>
      <c r="D79" s="21">
        <v>420802.45</v>
      </c>
      <c r="E79" s="21">
        <v>262398.78000000003</v>
      </c>
    </row>
    <row r="80" spans="1:6" ht="15" customHeight="1" x14ac:dyDescent="0.25">
      <c r="A80" t="str">
        <f t="shared" si="1"/>
        <v>SURAMERICANA45657</v>
      </c>
      <c r="B80" s="1" t="s">
        <v>20</v>
      </c>
      <c r="C80" s="34">
        <v>45657</v>
      </c>
      <c r="D80" s="21">
        <v>417357.73</v>
      </c>
      <c r="E80" s="21">
        <v>288161.05</v>
      </c>
    </row>
    <row r="81" spans="1:5" ht="15" customHeight="1" x14ac:dyDescent="0.25">
      <c r="A81" t="str">
        <f t="shared" si="1"/>
        <v>ZURICH45596</v>
      </c>
      <c r="B81" s="1" t="s">
        <v>21</v>
      </c>
      <c r="C81" s="34">
        <v>45596</v>
      </c>
      <c r="D81" s="21">
        <v>54196.160000000003</v>
      </c>
      <c r="E81" s="21">
        <v>23487.52</v>
      </c>
    </row>
    <row r="82" spans="1:5" ht="15" customHeight="1" x14ac:dyDescent="0.25">
      <c r="A82" t="str">
        <f t="shared" si="1"/>
        <v>ZURICH45626</v>
      </c>
      <c r="B82" s="1" t="s">
        <v>21</v>
      </c>
      <c r="C82" s="34">
        <v>45626</v>
      </c>
      <c r="D82" s="21">
        <v>54695.27</v>
      </c>
      <c r="E82" s="21">
        <v>23425.7</v>
      </c>
    </row>
    <row r="83" spans="1:5" ht="15" customHeight="1" x14ac:dyDescent="0.25">
      <c r="A83" t="str">
        <f t="shared" si="1"/>
        <v>ZURICH45657</v>
      </c>
      <c r="B83" s="1" t="s">
        <v>21</v>
      </c>
      <c r="C83" s="34">
        <v>45657</v>
      </c>
      <c r="D83" s="21">
        <v>54615.040000000001</v>
      </c>
      <c r="E83" s="21">
        <v>23400.02</v>
      </c>
    </row>
    <row r="84" spans="1:5" x14ac:dyDescent="0.25">
      <c r="C84" s="34"/>
    </row>
    <row r="85" spans="1:5" x14ac:dyDescent="0.25">
      <c r="C85" s="34"/>
    </row>
    <row r="86" spans="1:5" x14ac:dyDescent="0.25">
      <c r="C86" s="34"/>
    </row>
    <row r="87" spans="1:5" x14ac:dyDescent="0.25">
      <c r="C87" s="34"/>
    </row>
    <row r="88" spans="1:5" x14ac:dyDescent="0.25">
      <c r="C88" s="34"/>
    </row>
    <row r="89" spans="1:5" x14ac:dyDescent="0.25">
      <c r="C89" s="34"/>
    </row>
    <row r="90" spans="1:5" x14ac:dyDescent="0.25">
      <c r="C90" s="34"/>
    </row>
    <row r="91" spans="1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7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57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45657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36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05" t="s">
        <v>57</v>
      </c>
      <c r="C5" s="125"/>
      <c r="D5" s="125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6" t="s">
        <v>47</v>
      </c>
      <c r="C6" s="127"/>
      <c r="D6" s="128" t="s">
        <v>48</v>
      </c>
      <c r="E6" s="129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30">
        <f>+IFERROR(VLOOKUP($A7&amp;$C$3,BaseRS_GEN!$A$3:$G$863,4,0),"N.A.")</f>
        <v>32943.96</v>
      </c>
      <c r="C7" s="131"/>
      <c r="D7" s="132">
        <f>+IFERROR(VLOOKUP($A7&amp;$C$3,BaseRS_GEN!$A$3:$G$863,5,0),"N.A.")</f>
        <v>7957.47</v>
      </c>
      <c r="E7" s="133"/>
    </row>
    <row r="8" spans="1:16" ht="24.75" customHeight="1" x14ac:dyDescent="0.2">
      <c r="A8" s="14" t="s">
        <v>94</v>
      </c>
      <c r="B8" s="121">
        <f>+IFERROR(VLOOKUP($A8&amp;$C$3,BaseRS_GEN!$A$3:$G$863,4,0),"N.A.")</f>
        <v>187981.39</v>
      </c>
      <c r="C8" s="122"/>
      <c r="D8" s="119">
        <f>+IFERROR(VLOOKUP($A8&amp;$C$3,BaseRS_GEN!$A$3:$G$863,5,0),"N.A.")</f>
        <v>113797.63</v>
      </c>
      <c r="E8" s="120"/>
    </row>
    <row r="9" spans="1:16" ht="24.75" customHeight="1" x14ac:dyDescent="0.2">
      <c r="A9" s="14" t="s">
        <v>2</v>
      </c>
      <c r="B9" s="121">
        <f>+IFERROR(VLOOKUP($A9&amp;$C$3,BaseRS_GEN!$A$3:$G$863,4,0),"N.A.")</f>
        <v>308271.34999999998</v>
      </c>
      <c r="C9" s="122"/>
      <c r="D9" s="119">
        <f>+IFERROR(VLOOKUP($A9&amp;$C$3,BaseRS_GEN!$A$3:$G$863,5,0),"N.A.")</f>
        <v>183393.22</v>
      </c>
      <c r="E9" s="120"/>
    </row>
    <row r="10" spans="1:16" ht="24.75" customHeight="1" x14ac:dyDescent="0.2">
      <c r="A10" s="14" t="s">
        <v>3</v>
      </c>
      <c r="B10" s="121">
        <f>+IFERROR(VLOOKUP($A10&amp;$C$3,BaseRS_GEN!$A$3:$G$863,4,0),"N.A.")</f>
        <v>29933.79</v>
      </c>
      <c r="C10" s="122"/>
      <c r="D10" s="119">
        <f>+IFERROR(VLOOKUP($A10&amp;$C$3,BaseRS_GEN!$A$3:$G$863,5,0),"N.A.")</f>
        <v>13969.71</v>
      </c>
      <c r="E10" s="120"/>
    </row>
    <row r="11" spans="1:16" ht="24.75" customHeight="1" x14ac:dyDescent="0.2">
      <c r="A11" s="14" t="s">
        <v>4</v>
      </c>
      <c r="B11" s="121">
        <f>+IFERROR(VLOOKUP($A11&amp;$C$3,BaseRS_GEN!$A$3:$G$863,4,0),"N.A.")</f>
        <v>13097.65</v>
      </c>
      <c r="C11" s="122"/>
      <c r="D11" s="119">
        <f>+IFERROR(VLOOKUP($A11&amp;$C$3,BaseRS_GEN!$A$3:$G$863,5,0),"N.A.")</f>
        <v>2092.0700000000002</v>
      </c>
      <c r="E11" s="120"/>
    </row>
    <row r="12" spans="1:16" ht="24.75" customHeight="1" x14ac:dyDescent="0.2">
      <c r="A12" s="14" t="s">
        <v>5</v>
      </c>
      <c r="B12" s="121">
        <f>+IFERROR(VLOOKUP($A12&amp;$C$3,BaseRS_GEN!$A$3:$G$863,4,0),"N.A.")</f>
        <v>239534.97</v>
      </c>
      <c r="C12" s="122"/>
      <c r="D12" s="119">
        <f>+IFERROR(VLOOKUP($A12&amp;$C$3,BaseRS_GEN!$A$3:$G$863,5,0),"N.A.")</f>
        <v>169327.62</v>
      </c>
      <c r="E12" s="120"/>
    </row>
    <row r="13" spans="1:16" ht="24.75" customHeight="1" x14ac:dyDescent="0.2">
      <c r="A13" s="14" t="s">
        <v>6</v>
      </c>
      <c r="B13" s="121">
        <f>+IFERROR(VLOOKUP($A13&amp;$C$3,BaseRS_GEN!$A$3:$G$863,4,0),"N.A.")</f>
        <v>226523.46</v>
      </c>
      <c r="C13" s="122"/>
      <c r="D13" s="119">
        <f>+IFERROR(VLOOKUP($A13&amp;$C$3,BaseRS_GEN!$A$3:$G$863,5,0),"N.A.")</f>
        <v>77457.33</v>
      </c>
      <c r="E13" s="120"/>
    </row>
    <row r="14" spans="1:16" ht="24.75" customHeight="1" x14ac:dyDescent="0.2">
      <c r="A14" s="14" t="s">
        <v>7</v>
      </c>
      <c r="B14" s="121">
        <f>+IFERROR(VLOOKUP($A14&amp;$C$3,BaseRS_GEN!$A$3:$G$863,4,0),"N.A.")</f>
        <v>78952.52</v>
      </c>
      <c r="C14" s="122"/>
      <c r="D14" s="119">
        <f>+IFERROR(VLOOKUP($A14&amp;$C$3,BaseRS_GEN!$A$3:$G$863,5,0),"N.A.")</f>
        <v>33505.040000000001</v>
      </c>
      <c r="E14" s="120"/>
    </row>
    <row r="15" spans="1:16" ht="24.75" customHeight="1" x14ac:dyDescent="0.2">
      <c r="A15" s="14" t="s">
        <v>95</v>
      </c>
      <c r="B15" s="121">
        <f>+IFERROR(VLOOKUP($A15&amp;$C$3,BaseRS_GEN!$A$3:$G$863,4,0),"N.A.")</f>
        <v>1919.04</v>
      </c>
      <c r="C15" s="122"/>
      <c r="D15" s="119">
        <f>+IFERROR(VLOOKUP($A15&amp;$C$3,BaseRS_GEN!$A$3:$G$863,5,0),"N.A.")</f>
        <v>1715.68</v>
      </c>
      <c r="E15" s="120"/>
    </row>
    <row r="16" spans="1:16" ht="24.75" customHeight="1" x14ac:dyDescent="0.2">
      <c r="A16" s="14" t="s">
        <v>115</v>
      </c>
      <c r="B16" s="121">
        <f>+IFERROR(VLOOKUP($A16&amp;$C$3,BaseRS_GEN!$A$3:$G$863,4,0),"N.A.")</f>
        <v>6912.24</v>
      </c>
      <c r="C16" s="122"/>
      <c r="D16" s="119">
        <f>+IFERROR(VLOOKUP($A16&amp;$C$3,BaseRS_GEN!$A$3:$G$863,5,0),"N.A.")</f>
        <v>633.80999999999995</v>
      </c>
      <c r="E16" s="120"/>
    </row>
    <row r="17" spans="1:5" ht="24.75" customHeight="1" x14ac:dyDescent="0.2">
      <c r="A17" s="14" t="s">
        <v>8</v>
      </c>
      <c r="B17" s="121">
        <f>+IFERROR(VLOOKUP($A17&amp;$C$3,BaseRS_GEN!$A$3:$G$863,4,0),"N.A.")</f>
        <v>20922.14</v>
      </c>
      <c r="C17" s="122"/>
      <c r="D17" s="119">
        <f>+IFERROR(VLOOKUP($A17&amp;$C$3,BaseRS_GEN!$A$3:$G$863,5,0),"N.A.")</f>
        <v>10995.31</v>
      </c>
      <c r="E17" s="120"/>
    </row>
    <row r="18" spans="1:5" ht="24.75" customHeight="1" x14ac:dyDescent="0.2">
      <c r="A18" s="14" t="s">
        <v>9</v>
      </c>
      <c r="B18" s="121">
        <f>+IFERROR(VLOOKUP($A18&amp;$C$3,BaseRS_GEN!$A$3:$G$863,4,0),"N.A.")</f>
        <v>54132.53</v>
      </c>
      <c r="C18" s="122"/>
      <c r="D18" s="119">
        <f>+IFERROR(VLOOKUP($A18&amp;$C$3,BaseRS_GEN!$A$3:$G$863,5,0),"N.A.")</f>
        <v>53828.45</v>
      </c>
      <c r="E18" s="120"/>
    </row>
    <row r="19" spans="1:5" ht="24.75" customHeight="1" x14ac:dyDescent="0.2">
      <c r="A19" s="14" t="s">
        <v>10</v>
      </c>
      <c r="B19" s="121">
        <f>+IFERROR(VLOOKUP($A19&amp;$C$3,BaseRS_GEN!$A$3:$G$863,4,0),"N.A.")</f>
        <v>176413.52</v>
      </c>
      <c r="C19" s="122"/>
      <c r="D19" s="119">
        <f>+IFERROR(VLOOKUP($A19&amp;$C$3,BaseRS_GEN!$A$3:$G$863,5,0),"N.A.")</f>
        <v>172674.06</v>
      </c>
      <c r="E19" s="120"/>
    </row>
    <row r="20" spans="1:5" ht="24.75" customHeight="1" x14ac:dyDescent="0.2">
      <c r="A20" s="14" t="s">
        <v>116</v>
      </c>
      <c r="B20" s="121">
        <f>+IFERROR(VLOOKUP($A20&amp;$C$3,BaseRS_GEN!$A$3:$G$863,4,0),"N.A.")</f>
        <v>146.19</v>
      </c>
      <c r="C20" s="122"/>
      <c r="D20" s="119">
        <f>+IFERROR(VLOOKUP($A20&amp;$C$3,BaseRS_GEN!$A$3:$G$863,5,0),"N.A.")</f>
        <v>0</v>
      </c>
      <c r="E20" s="120"/>
    </row>
    <row r="21" spans="1:5" ht="24.75" customHeight="1" x14ac:dyDescent="0.2">
      <c r="A21" s="14" t="s">
        <v>99</v>
      </c>
      <c r="B21" s="121">
        <f>+IFERROR(VLOOKUP($A21&amp;$C$3,BaseRS_GEN!$A$3:$G$863,4,0),"N.A.")</f>
        <v>45422.43</v>
      </c>
      <c r="C21" s="122"/>
      <c r="D21" s="119">
        <f>+IFERROR(VLOOKUP($A21&amp;$C$3,BaseRS_GEN!$A$3:$G$863,5,0),"N.A.")</f>
        <v>37905.279999999999</v>
      </c>
      <c r="E21" s="120"/>
    </row>
    <row r="22" spans="1:5" ht="24.75" customHeight="1" x14ac:dyDescent="0.2">
      <c r="A22" s="14" t="s">
        <v>11</v>
      </c>
      <c r="B22" s="121">
        <f>+IFERROR(VLOOKUP($A22&amp;$C$3,BaseRS_GEN!$A$3:$G$863,4,0),"N.A.")</f>
        <v>3900.07</v>
      </c>
      <c r="C22" s="122"/>
      <c r="D22" s="119">
        <f>+IFERROR(VLOOKUP($A22&amp;$C$3,BaseRS_GEN!$A$3:$G$863,5,0),"N.A.")</f>
        <v>639.62</v>
      </c>
      <c r="E22" s="120"/>
    </row>
    <row r="23" spans="1:5" ht="24.75" customHeight="1" x14ac:dyDescent="0.2">
      <c r="A23" s="14" t="s">
        <v>12</v>
      </c>
      <c r="B23" s="121">
        <f>+IFERROR(VLOOKUP($A23&amp;$C$3,BaseRS_GEN!$A$3:$G$863,4,0),"N.A.")</f>
        <v>165997.29</v>
      </c>
      <c r="C23" s="122"/>
      <c r="D23" s="119">
        <f>+IFERROR(VLOOKUP($A23&amp;$C$3,BaseRS_GEN!$A$3:$G$863,5,0),"N.A.")</f>
        <v>115440.9</v>
      </c>
      <c r="E23" s="120"/>
    </row>
    <row r="24" spans="1:5" ht="24.75" customHeight="1" x14ac:dyDescent="0.2">
      <c r="A24" s="14" t="s">
        <v>13</v>
      </c>
      <c r="B24" s="121">
        <f>+IFERROR(VLOOKUP($A24&amp;$C$3,BaseRS_GEN!$A$3:$G$863,4,0),"N.A.")</f>
        <v>159778.93</v>
      </c>
      <c r="C24" s="122"/>
      <c r="D24" s="119">
        <f>+IFERROR(VLOOKUP($A24&amp;$C$3,BaseRS_GEN!$A$3:$G$863,5,0),"N.A.")</f>
        <v>10736.73</v>
      </c>
      <c r="E24" s="120"/>
    </row>
    <row r="25" spans="1:5" ht="24.75" customHeight="1" x14ac:dyDescent="0.2">
      <c r="A25" s="14" t="s">
        <v>14</v>
      </c>
      <c r="B25" s="121">
        <f>+IFERROR(VLOOKUP($A25&amp;$C$3,BaseRS_GEN!$A$3:$G$863,4,0),"N.A.")</f>
        <v>153801.84</v>
      </c>
      <c r="C25" s="122"/>
      <c r="D25" s="119">
        <f>+IFERROR(VLOOKUP($A25&amp;$C$3,BaseRS_GEN!$A$3:$G$863,5,0),"N.A.")</f>
        <v>94779.04</v>
      </c>
      <c r="E25" s="120"/>
    </row>
    <row r="26" spans="1:5" ht="24.75" customHeight="1" x14ac:dyDescent="0.2">
      <c r="A26" s="14" t="s">
        <v>15</v>
      </c>
      <c r="B26" s="121">
        <f>+IFERROR(VLOOKUP($A26&amp;$C$3,BaseRS_GEN!$A$3:$G$863,4,0),"N.A.")</f>
        <v>15762.16</v>
      </c>
      <c r="C26" s="122"/>
      <c r="D26" s="119">
        <f>+IFERROR(VLOOKUP($A26&amp;$C$3,BaseRS_GEN!$A$3:$G$863,5,0),"N.A.")</f>
        <v>5959.89</v>
      </c>
      <c r="E26" s="120"/>
    </row>
    <row r="27" spans="1:5" ht="24.75" customHeight="1" x14ac:dyDescent="0.2">
      <c r="A27" s="14" t="s">
        <v>16</v>
      </c>
      <c r="B27" s="121">
        <f>+IFERROR(VLOOKUP($A27&amp;$C$3,BaseRS_GEN!$A$3:$G$863,4,0),"N.A.")</f>
        <v>404996.93</v>
      </c>
      <c r="C27" s="122"/>
      <c r="D27" s="119">
        <f>+IFERROR(VLOOKUP($A27&amp;$C$3,BaseRS_GEN!$A$3:$G$863,5,0),"N.A.")</f>
        <v>202810.83</v>
      </c>
      <c r="E27" s="120"/>
    </row>
    <row r="28" spans="1:5" ht="24.75" customHeight="1" x14ac:dyDescent="0.2">
      <c r="A28" s="14" t="s">
        <v>97</v>
      </c>
      <c r="B28" s="121">
        <f>+IFERROR(VLOOKUP($A28&amp;$C$3,BaseRS_GEN!$A$3:$G$863,4,0),"N.A.")</f>
        <v>117871.63</v>
      </c>
      <c r="C28" s="122"/>
      <c r="D28" s="119">
        <f>+IFERROR(VLOOKUP($A28&amp;$C$3,BaseRS_GEN!$A$3:$G$863,5,0),"N.A.")</f>
        <v>50787.49</v>
      </c>
      <c r="E28" s="120"/>
    </row>
    <row r="29" spans="1:5" ht="24.75" customHeight="1" x14ac:dyDescent="0.2">
      <c r="A29" s="14" t="s">
        <v>17</v>
      </c>
      <c r="B29" s="121">
        <f>+IFERROR(VLOOKUP($A29&amp;$C$3,BaseRS_GEN!$A$3:$G$863,4,0),"N.A.")</f>
        <v>5662.91</v>
      </c>
      <c r="C29" s="122"/>
      <c r="D29" s="119">
        <f>+IFERROR(VLOOKUP($A29&amp;$C$3,BaseRS_GEN!$A$3:$G$863,5,0),"N.A.")</f>
        <v>6393.63</v>
      </c>
      <c r="E29" s="120"/>
    </row>
    <row r="30" spans="1:5" ht="24.75" customHeight="1" x14ac:dyDescent="0.2">
      <c r="A30" s="14" t="s">
        <v>18</v>
      </c>
      <c r="B30" s="121">
        <f>+IFERROR(VLOOKUP($A30&amp;$C$3,BaseRS_GEN!$A$3:$G$863,4,0),"N.A.")</f>
        <v>83428.45</v>
      </c>
      <c r="C30" s="122"/>
      <c r="D30" s="119">
        <f>+IFERROR(VLOOKUP($A30&amp;$C$3,BaseRS_GEN!$A$3:$G$863,5,0),"N.A.")</f>
        <v>42383.67</v>
      </c>
      <c r="E30" s="120"/>
    </row>
    <row r="31" spans="1:5" ht="24.75" customHeight="1" x14ac:dyDescent="0.2">
      <c r="A31" s="14" t="s">
        <v>19</v>
      </c>
      <c r="B31" s="121">
        <f>+IFERROR(VLOOKUP($A31&amp;$C$3,BaseRS_GEN!$A$3:$G$863,4,0),"N.A.")</f>
        <v>9346.76</v>
      </c>
      <c r="C31" s="122"/>
      <c r="D31" s="119">
        <f>+IFERROR(VLOOKUP($A31&amp;$C$3,BaseRS_GEN!$A$3:$G$863,5,0),"N.A.")</f>
        <v>8954.39</v>
      </c>
      <c r="E31" s="120"/>
    </row>
    <row r="32" spans="1:5" ht="24.75" customHeight="1" x14ac:dyDescent="0.2">
      <c r="A32" s="14" t="s">
        <v>20</v>
      </c>
      <c r="B32" s="121">
        <f>+IFERROR(VLOOKUP($A32&amp;$C$3,BaseRS_GEN!$A$3:$G$863,4,0),"N.A.")</f>
        <v>417357.73</v>
      </c>
      <c r="C32" s="122"/>
      <c r="D32" s="119">
        <f>+IFERROR(VLOOKUP($A32&amp;$C$3,BaseRS_GEN!$A$3:$G$863,5,0),"N.A.")</f>
        <v>288161.05</v>
      </c>
      <c r="E32" s="120"/>
    </row>
    <row r="33" spans="1:5" s="27" customFormat="1" ht="24.75" customHeight="1" thickBot="1" x14ac:dyDescent="0.25">
      <c r="A33" s="15" t="s">
        <v>21</v>
      </c>
      <c r="B33" s="123">
        <f>+IFERROR(VLOOKUP($A33&amp;$C$3,BaseRS_GEN!$A$3:$G$863,4,0),"N.A.")</f>
        <v>54615.040000000001</v>
      </c>
      <c r="C33" s="124"/>
      <c r="D33" s="119">
        <f>+IFERROR(VLOOKUP($A33&amp;$C$3,BaseRS_GEN!$A$3:$G$863,5,0),"N.A.")</f>
        <v>23400.02</v>
      </c>
      <c r="E33" s="120"/>
    </row>
    <row r="34" spans="1:5" s="27" customFormat="1" ht="15" thickTop="1" x14ac:dyDescent="0.2">
      <c r="D34" s="32"/>
      <c r="E34" s="32"/>
    </row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7"/>
      <c r="B44" s="27"/>
      <c r="C44" s="27"/>
      <c r="D44" s="27"/>
      <c r="E44" s="27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/OGK0//gl+wNXn+nI4Sj3hVzgLWpWwC8cqyORbGJYomSwvBrT12LmfIKMUeHJ2XrRbdM2oCLCq+wDu94P92EGA==" saltValue="/8ec3xdTtXo3Xu5xDhLjFw==" spinCount="100000" sheet="1" objects="1" scenarios="1"/>
  <sortState xmlns:xlrd2="http://schemas.microsoft.com/office/spreadsheetml/2017/richdata2" ref="A7:A33">
    <sortCondition ref="A7:A33"/>
  </sortState>
  <mergeCells count="62">
    <mergeCell ref="D20:E20"/>
    <mergeCell ref="B1:E1"/>
    <mergeCell ref="B2:E2"/>
    <mergeCell ref="A5:A6"/>
    <mergeCell ref="B5:E5"/>
    <mergeCell ref="B4:E4"/>
    <mergeCell ref="B6:C6"/>
    <mergeCell ref="D6:E6"/>
    <mergeCell ref="B7:C7"/>
    <mergeCell ref="C3:D3"/>
    <mergeCell ref="B8:C8"/>
    <mergeCell ref="B10:C10"/>
    <mergeCell ref="B11:C11"/>
    <mergeCell ref="D7:E7"/>
    <mergeCell ref="D9:E9"/>
    <mergeCell ref="B9:C9"/>
    <mergeCell ref="B33:C33"/>
    <mergeCell ref="B25:C25"/>
    <mergeCell ref="B26:C26"/>
    <mergeCell ref="B27:C27"/>
    <mergeCell ref="B28:C28"/>
    <mergeCell ref="B29:C29"/>
    <mergeCell ref="B30:C30"/>
    <mergeCell ref="B31:C31"/>
    <mergeCell ref="B32:C32"/>
    <mergeCell ref="B19:C19"/>
    <mergeCell ref="B21:C21"/>
    <mergeCell ref="B22:C22"/>
    <mergeCell ref="B23:C23"/>
    <mergeCell ref="B24:C24"/>
    <mergeCell ref="B20:C20"/>
    <mergeCell ref="B12:C12"/>
    <mergeCell ref="B13:C13"/>
    <mergeCell ref="B14:C14"/>
    <mergeCell ref="B15:C15"/>
    <mergeCell ref="B18:C18"/>
    <mergeCell ref="B17:C17"/>
    <mergeCell ref="B16:C16"/>
    <mergeCell ref="D12:E12"/>
    <mergeCell ref="D11:E11"/>
    <mergeCell ref="D10:E10"/>
    <mergeCell ref="D8:E8"/>
    <mergeCell ref="D25:E25"/>
    <mergeCell ref="D24:E24"/>
    <mergeCell ref="D23:E23"/>
    <mergeCell ref="D22:E22"/>
    <mergeCell ref="D21:E21"/>
    <mergeCell ref="D19:E19"/>
    <mergeCell ref="D18:E18"/>
    <mergeCell ref="D15:E15"/>
    <mergeCell ref="D14:E14"/>
    <mergeCell ref="D13:E13"/>
    <mergeCell ref="D17:E17"/>
    <mergeCell ref="D16:E16"/>
    <mergeCell ref="D33:E33"/>
    <mergeCell ref="D26:E26"/>
    <mergeCell ref="D27:E27"/>
    <mergeCell ref="D28:E28"/>
    <mergeCell ref="D29:E29"/>
    <mergeCell ref="D30:E30"/>
    <mergeCell ref="D31:E31"/>
    <mergeCell ref="D32:E3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5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67</v>
      </c>
      <c r="E1" s="1" t="s">
        <v>49</v>
      </c>
      <c r="F1" s="1"/>
      <c r="G1" s="1"/>
      <c r="H1" s="1" t="s">
        <v>46</v>
      </c>
      <c r="I1" s="1"/>
    </row>
    <row r="2" spans="1:9" ht="15" customHeight="1" x14ac:dyDescent="0.25">
      <c r="B2" s="1"/>
      <c r="C2" s="1"/>
      <c r="D2" s="1" t="s">
        <v>68</v>
      </c>
      <c r="E2" s="1" t="s">
        <v>47</v>
      </c>
      <c r="F2" s="1" t="s">
        <v>48</v>
      </c>
      <c r="G2" s="1" t="s">
        <v>68</v>
      </c>
      <c r="H2" s="1" t="s">
        <v>47</v>
      </c>
      <c r="I2" s="1" t="s">
        <v>48</v>
      </c>
    </row>
    <row r="3" spans="1:9" ht="15" customHeight="1" x14ac:dyDescent="0.25">
      <c r="A3" t="str">
        <f>+B3&amp;C3</f>
        <v>ALFA VIDA45596</v>
      </c>
      <c r="B3" s="1" t="s">
        <v>22</v>
      </c>
      <c r="C3" s="34">
        <v>45596</v>
      </c>
      <c r="D3" s="21">
        <v>1416212.5</v>
      </c>
      <c r="E3" s="21">
        <v>3143.68</v>
      </c>
      <c r="F3" s="21">
        <v>2118.02</v>
      </c>
      <c r="G3" s="21">
        <v>4013.21</v>
      </c>
      <c r="H3" s="21">
        <v>83876.77</v>
      </c>
      <c r="I3" s="21">
        <v>44547.15</v>
      </c>
    </row>
    <row r="4" spans="1:9" ht="15" customHeight="1" x14ac:dyDescent="0.25">
      <c r="A4" t="str">
        <f t="shared" ref="A4:A65" si="0">+B4&amp;C4</f>
        <v>ALFA VIDA45626</v>
      </c>
      <c r="B4" s="1" t="s">
        <v>22</v>
      </c>
      <c r="C4" s="34">
        <v>45626</v>
      </c>
      <c r="D4" s="21">
        <v>1424523.02</v>
      </c>
      <c r="E4" s="21">
        <v>3192.33</v>
      </c>
      <c r="F4" s="21">
        <v>2168.5500000000002</v>
      </c>
      <c r="G4" s="21">
        <v>4002.61</v>
      </c>
      <c r="H4" s="21">
        <v>84190.27</v>
      </c>
      <c r="I4" s="21">
        <v>44883.7</v>
      </c>
    </row>
    <row r="5" spans="1:9" ht="15" customHeight="1" x14ac:dyDescent="0.25">
      <c r="A5" t="str">
        <f t="shared" si="0"/>
        <v>ALFA VIDA45657</v>
      </c>
      <c r="B5" s="1" t="s">
        <v>22</v>
      </c>
      <c r="C5" s="34">
        <v>45657</v>
      </c>
      <c r="D5" s="21">
        <v>1434094.89</v>
      </c>
      <c r="E5" s="21">
        <v>3246.95</v>
      </c>
      <c r="F5" s="21">
        <v>2221.0500000000002</v>
      </c>
      <c r="G5" s="21">
        <v>4004.75</v>
      </c>
      <c r="H5" s="21">
        <v>84581.79</v>
      </c>
      <c r="I5" s="21">
        <v>47040.66</v>
      </c>
    </row>
    <row r="6" spans="1:9" ht="15" customHeight="1" x14ac:dyDescent="0.25">
      <c r="A6" t="str">
        <f t="shared" si="0"/>
        <v>ALLIANZ VIDA45596</v>
      </c>
      <c r="B6" s="1" t="s">
        <v>96</v>
      </c>
      <c r="C6" s="34">
        <v>45596</v>
      </c>
      <c r="D6" s="21">
        <v>62852.55</v>
      </c>
      <c r="E6" s="21">
        <v>0</v>
      </c>
      <c r="F6" s="21">
        <v>1732.25</v>
      </c>
      <c r="G6" s="21">
        <v>6892.46</v>
      </c>
      <c r="H6" s="21">
        <v>104844.92</v>
      </c>
      <c r="I6" s="21">
        <v>98110.91</v>
      </c>
    </row>
    <row r="7" spans="1:9" ht="15" customHeight="1" x14ac:dyDescent="0.25">
      <c r="A7" t="str">
        <f t="shared" si="0"/>
        <v>ALLIANZ VIDA45626</v>
      </c>
      <c r="B7" s="1" t="s">
        <v>96</v>
      </c>
      <c r="C7" s="34">
        <v>45626</v>
      </c>
      <c r="D7" s="21">
        <v>62594.58</v>
      </c>
      <c r="E7" s="21">
        <v>0</v>
      </c>
      <c r="F7" s="21">
        <v>1662.92</v>
      </c>
      <c r="G7" s="21">
        <v>6813.3</v>
      </c>
      <c r="H7" s="21">
        <v>105174.43</v>
      </c>
      <c r="I7" s="21">
        <v>98324.89</v>
      </c>
    </row>
    <row r="8" spans="1:9" ht="15" customHeight="1" x14ac:dyDescent="0.25">
      <c r="A8" t="str">
        <f t="shared" si="0"/>
        <v>ALLIANZ VIDA45657</v>
      </c>
      <c r="B8" s="1" t="s">
        <v>96</v>
      </c>
      <c r="C8" s="34">
        <v>45657</v>
      </c>
      <c r="D8" s="21">
        <v>62651.360000000001</v>
      </c>
      <c r="E8" s="21">
        <v>0</v>
      </c>
      <c r="F8" s="21">
        <v>1716.95</v>
      </c>
      <c r="G8" s="21">
        <v>6797.77</v>
      </c>
      <c r="H8" s="21">
        <v>106809.77</v>
      </c>
      <c r="I8" s="21">
        <v>98752.45</v>
      </c>
    </row>
    <row r="9" spans="1:9" ht="15" customHeight="1" x14ac:dyDescent="0.25">
      <c r="A9" t="str">
        <f t="shared" si="0"/>
        <v>ANDINA45596</v>
      </c>
      <c r="B9" s="1" t="s">
        <v>117</v>
      </c>
      <c r="C9" s="34">
        <v>45596</v>
      </c>
      <c r="D9" s="21"/>
      <c r="E9" s="21"/>
      <c r="F9" s="21"/>
      <c r="G9" s="21"/>
      <c r="H9" s="21"/>
      <c r="I9" s="21"/>
    </row>
    <row r="10" spans="1:9" ht="15" customHeight="1" x14ac:dyDescent="0.25">
      <c r="A10" t="str">
        <f t="shared" si="0"/>
        <v>ANDINA45626</v>
      </c>
      <c r="B10" s="1" t="s">
        <v>117</v>
      </c>
      <c r="C10" s="34">
        <v>45626</v>
      </c>
      <c r="D10" s="21"/>
      <c r="E10" s="21"/>
      <c r="F10" s="21"/>
      <c r="G10" s="21"/>
      <c r="H10" s="21"/>
      <c r="I10" s="21"/>
    </row>
    <row r="11" spans="1:9" ht="15" customHeight="1" x14ac:dyDescent="0.25">
      <c r="A11" t="str">
        <f t="shared" si="0"/>
        <v>ANDINA45657</v>
      </c>
      <c r="B11" s="1" t="s">
        <v>117</v>
      </c>
      <c r="C11" s="34">
        <v>45657</v>
      </c>
      <c r="D11" s="21">
        <v>22462.16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9" ht="15" customHeight="1" x14ac:dyDescent="0.25">
      <c r="A12" t="str">
        <f t="shared" si="0"/>
        <v>ASULADO45596</v>
      </c>
      <c r="B12" s="1" t="s">
        <v>114</v>
      </c>
      <c r="C12" s="34">
        <v>45596</v>
      </c>
      <c r="D12" s="21">
        <v>535671.56999999995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9" ht="15" customHeight="1" x14ac:dyDescent="0.25">
      <c r="A13" t="str">
        <f t="shared" si="0"/>
        <v>ASULADO45626</v>
      </c>
      <c r="B13" s="1" t="s">
        <v>114</v>
      </c>
      <c r="C13" s="34">
        <v>45626</v>
      </c>
      <c r="D13" s="21">
        <v>546705.38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9" ht="15" customHeight="1" x14ac:dyDescent="0.25">
      <c r="A14" t="str">
        <f t="shared" si="0"/>
        <v>ASULADO45657</v>
      </c>
      <c r="B14" s="1" t="s">
        <v>114</v>
      </c>
      <c r="C14" s="34">
        <v>45657</v>
      </c>
      <c r="D14" s="21">
        <v>580500.41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</row>
    <row r="15" spans="1:9" ht="15" customHeight="1" x14ac:dyDescent="0.25">
      <c r="A15" t="str">
        <f t="shared" si="0"/>
        <v>AURORA VIDA45596</v>
      </c>
      <c r="B15" s="1" t="s">
        <v>23</v>
      </c>
      <c r="C15" s="34">
        <v>45596</v>
      </c>
      <c r="D15" s="21">
        <v>31.31</v>
      </c>
      <c r="E15" s="21">
        <v>200.41</v>
      </c>
      <c r="F15" s="21">
        <v>0</v>
      </c>
      <c r="G15" s="21">
        <v>637.54</v>
      </c>
      <c r="H15" s="21">
        <v>2354.64</v>
      </c>
      <c r="I15" s="21">
        <v>785.18</v>
      </c>
    </row>
    <row r="16" spans="1:9" ht="15" customHeight="1" x14ac:dyDescent="0.25">
      <c r="A16" t="str">
        <f t="shared" si="0"/>
        <v>AURORA VIDA45626</v>
      </c>
      <c r="B16" s="1" t="s">
        <v>23</v>
      </c>
      <c r="C16" s="34">
        <v>45626</v>
      </c>
      <c r="D16" s="21">
        <v>31.74</v>
      </c>
      <c r="E16" s="21">
        <v>215.35</v>
      </c>
      <c r="F16" s="21">
        <v>0</v>
      </c>
      <c r="G16" s="21">
        <v>637.16</v>
      </c>
      <c r="H16" s="21">
        <v>2368.42</v>
      </c>
      <c r="I16" s="21">
        <v>787.87</v>
      </c>
    </row>
    <row r="17" spans="1:9" ht="15" customHeight="1" x14ac:dyDescent="0.25">
      <c r="A17" t="str">
        <f t="shared" si="0"/>
        <v>AURORA VIDA45657</v>
      </c>
      <c r="B17" s="1" t="s">
        <v>23</v>
      </c>
      <c r="C17" s="34">
        <v>45657</v>
      </c>
      <c r="D17" s="21">
        <v>31.94</v>
      </c>
      <c r="E17" s="21">
        <v>232.08</v>
      </c>
      <c r="F17" s="21">
        <v>0</v>
      </c>
      <c r="G17" s="21">
        <v>638.75</v>
      </c>
      <c r="H17" s="21">
        <v>2304.7600000000002</v>
      </c>
      <c r="I17" s="21">
        <v>772.01</v>
      </c>
    </row>
    <row r="18" spans="1:9" ht="15" customHeight="1" x14ac:dyDescent="0.25">
      <c r="A18" t="str">
        <f t="shared" si="0"/>
        <v>AXA COLPATRIA VIDA45596</v>
      </c>
      <c r="B18" s="1" t="s">
        <v>24</v>
      </c>
      <c r="C18" s="34">
        <v>45596</v>
      </c>
      <c r="D18" s="21">
        <v>23557.67</v>
      </c>
      <c r="E18" s="21">
        <v>123399.21</v>
      </c>
      <c r="F18" s="21">
        <v>88595.4</v>
      </c>
      <c r="G18" s="21">
        <v>74110.820000000007</v>
      </c>
      <c r="H18" s="21">
        <v>42852.25</v>
      </c>
      <c r="I18" s="21">
        <v>13839.13</v>
      </c>
    </row>
    <row r="19" spans="1:9" ht="15" customHeight="1" x14ac:dyDescent="0.25">
      <c r="A19" t="str">
        <f t="shared" si="0"/>
        <v>AXA COLPATRIA VIDA45626</v>
      </c>
      <c r="B19" s="1" t="s">
        <v>24</v>
      </c>
      <c r="C19" s="34">
        <v>45626</v>
      </c>
      <c r="D19" s="21">
        <v>23549.4</v>
      </c>
      <c r="E19" s="21">
        <v>124589.18</v>
      </c>
      <c r="F19" s="21">
        <v>91057.33</v>
      </c>
      <c r="G19" s="21">
        <v>74695.34</v>
      </c>
      <c r="H19" s="21">
        <v>42853.05</v>
      </c>
      <c r="I19" s="21">
        <v>14427</v>
      </c>
    </row>
    <row r="20" spans="1:9" ht="15" customHeight="1" x14ac:dyDescent="0.25">
      <c r="A20" t="str">
        <f t="shared" si="0"/>
        <v>AXA COLPATRIA VIDA45657</v>
      </c>
      <c r="B20" s="1" t="s">
        <v>24</v>
      </c>
      <c r="C20" s="34">
        <v>45657</v>
      </c>
      <c r="D20" s="21">
        <v>23549.91</v>
      </c>
      <c r="E20" s="21">
        <v>125825.86</v>
      </c>
      <c r="F20" s="21">
        <v>91536.27</v>
      </c>
      <c r="G20" s="21">
        <v>75984.87</v>
      </c>
      <c r="H20" s="21">
        <v>43292.41</v>
      </c>
      <c r="I20" s="21">
        <v>15000.75</v>
      </c>
    </row>
    <row r="21" spans="1:9" ht="15" customHeight="1" x14ac:dyDescent="0.25">
      <c r="A21" t="str">
        <f t="shared" si="0"/>
        <v>BBVA SEGUROS VIDA45596</v>
      </c>
      <c r="B21" s="1" t="s">
        <v>25</v>
      </c>
      <c r="C21" s="34">
        <v>45596</v>
      </c>
      <c r="D21" s="21">
        <v>76612.42</v>
      </c>
      <c r="E21" s="21">
        <v>0</v>
      </c>
      <c r="F21" s="21">
        <v>845.24</v>
      </c>
      <c r="G21" s="21">
        <v>3432.7</v>
      </c>
      <c r="H21" s="21">
        <v>62566.34</v>
      </c>
      <c r="I21" s="21">
        <v>23586.05</v>
      </c>
    </row>
    <row r="22" spans="1:9" ht="15" customHeight="1" x14ac:dyDescent="0.25">
      <c r="A22" t="str">
        <f t="shared" si="0"/>
        <v>BBVA SEGUROS VIDA45626</v>
      </c>
      <c r="B22" s="1" t="s">
        <v>25</v>
      </c>
      <c r="C22" s="34">
        <v>45626</v>
      </c>
      <c r="D22" s="21">
        <v>76872.320000000007</v>
      </c>
      <c r="E22" s="21">
        <v>0</v>
      </c>
      <c r="F22" s="21">
        <v>851.28</v>
      </c>
      <c r="G22" s="21">
        <v>3409.72</v>
      </c>
      <c r="H22" s="21">
        <v>62059.77</v>
      </c>
      <c r="I22" s="21">
        <v>23980.6</v>
      </c>
    </row>
    <row r="23" spans="1:9" ht="15" customHeight="1" x14ac:dyDescent="0.25">
      <c r="A23" t="str">
        <f t="shared" si="0"/>
        <v>BBVA SEGUROS VIDA45657</v>
      </c>
      <c r="B23" s="1" t="s">
        <v>25</v>
      </c>
      <c r="C23" s="34">
        <v>45657</v>
      </c>
      <c r="D23" s="21">
        <v>77372.13</v>
      </c>
      <c r="E23" s="21">
        <v>0</v>
      </c>
      <c r="F23" s="21">
        <v>865.76</v>
      </c>
      <c r="G23" s="21">
        <v>3399.23</v>
      </c>
      <c r="H23" s="21">
        <v>61686.720000000001</v>
      </c>
      <c r="I23" s="21">
        <v>24353.89</v>
      </c>
    </row>
    <row r="24" spans="1:9" ht="15" customHeight="1" x14ac:dyDescent="0.25">
      <c r="A24" t="str">
        <f t="shared" si="0"/>
        <v>BMI COLOMBIA45596</v>
      </c>
      <c r="B24" s="1" t="s">
        <v>100</v>
      </c>
      <c r="C24" s="34">
        <v>45596</v>
      </c>
      <c r="D24" s="21">
        <v>4807.0200000000004</v>
      </c>
      <c r="E24" s="21">
        <v>0</v>
      </c>
      <c r="F24" s="21">
        <v>0</v>
      </c>
      <c r="G24" s="21">
        <v>0</v>
      </c>
      <c r="H24" s="21">
        <v>2817.62</v>
      </c>
      <c r="I24" s="21">
        <v>1621.53</v>
      </c>
    </row>
    <row r="25" spans="1:9" ht="15" customHeight="1" x14ac:dyDescent="0.25">
      <c r="A25" t="str">
        <f t="shared" si="0"/>
        <v>BMI COLOMBIA45626</v>
      </c>
      <c r="B25" s="1" t="s">
        <v>100</v>
      </c>
      <c r="C25" s="34">
        <v>45626</v>
      </c>
      <c r="D25" s="21">
        <v>4968.95</v>
      </c>
      <c r="E25" s="21">
        <v>0</v>
      </c>
      <c r="F25" s="21">
        <v>0</v>
      </c>
      <c r="G25" s="21">
        <v>0</v>
      </c>
      <c r="H25" s="21">
        <v>3481.05</v>
      </c>
      <c r="I25" s="21">
        <v>1588.41</v>
      </c>
    </row>
    <row r="26" spans="1:9" ht="15" customHeight="1" x14ac:dyDescent="0.25">
      <c r="A26" t="str">
        <f t="shared" si="0"/>
        <v>BMI COLOMBIA45657</v>
      </c>
      <c r="B26" s="1" t="s">
        <v>100</v>
      </c>
      <c r="C26" s="34">
        <v>45657</v>
      </c>
      <c r="D26" s="21">
        <v>5260.37</v>
      </c>
      <c r="E26" s="21">
        <v>0</v>
      </c>
      <c r="F26" s="21">
        <v>0</v>
      </c>
      <c r="G26" s="21">
        <v>0</v>
      </c>
      <c r="H26" s="21">
        <v>3548.4</v>
      </c>
      <c r="I26" s="21">
        <v>1647.21</v>
      </c>
    </row>
    <row r="27" spans="1:9" ht="15" customHeight="1" x14ac:dyDescent="0.25">
      <c r="A27" t="str">
        <f t="shared" si="0"/>
        <v>BOLIVAR VIDA45596</v>
      </c>
      <c r="B27" s="1" t="s">
        <v>26</v>
      </c>
      <c r="C27" s="34">
        <v>45596</v>
      </c>
      <c r="D27" s="21">
        <v>369435.98</v>
      </c>
      <c r="E27" s="21">
        <v>86689.43</v>
      </c>
      <c r="F27" s="21">
        <v>49502.11</v>
      </c>
      <c r="G27" s="21">
        <v>45057.09</v>
      </c>
      <c r="H27" s="21">
        <v>155677.04</v>
      </c>
      <c r="I27" s="21">
        <v>89875.32</v>
      </c>
    </row>
    <row r="28" spans="1:9" ht="15" customHeight="1" x14ac:dyDescent="0.25">
      <c r="A28" t="str">
        <f t="shared" si="0"/>
        <v>BOLIVAR VIDA45626</v>
      </c>
      <c r="B28" s="1" t="s">
        <v>26</v>
      </c>
      <c r="C28" s="34">
        <v>45626</v>
      </c>
      <c r="D28" s="21">
        <v>371955.92</v>
      </c>
      <c r="E28" s="21">
        <v>87641.03</v>
      </c>
      <c r="F28" s="21">
        <v>48846.01</v>
      </c>
      <c r="G28" s="21">
        <v>45187.79</v>
      </c>
      <c r="H28" s="21">
        <v>154321.92000000001</v>
      </c>
      <c r="I28" s="21">
        <v>87164.02</v>
      </c>
    </row>
    <row r="29" spans="1:9" ht="15" customHeight="1" x14ac:dyDescent="0.25">
      <c r="A29" t="str">
        <f t="shared" si="0"/>
        <v>BOLIVAR VIDA45657</v>
      </c>
      <c r="B29" s="1" t="s">
        <v>26</v>
      </c>
      <c r="C29" s="34">
        <v>45657</v>
      </c>
      <c r="D29" s="21">
        <v>374924.53</v>
      </c>
      <c r="E29" s="21">
        <v>89041.55</v>
      </c>
      <c r="F29" s="21">
        <v>50024.2</v>
      </c>
      <c r="G29" s="21">
        <v>45497.5</v>
      </c>
      <c r="H29" s="21">
        <v>154527.38</v>
      </c>
      <c r="I29" s="21">
        <v>86614.07</v>
      </c>
    </row>
    <row r="30" spans="1:9" ht="15" customHeight="1" x14ac:dyDescent="0.25">
      <c r="A30" t="str">
        <f t="shared" si="0"/>
        <v>COLMENA ARL45596</v>
      </c>
      <c r="B30" s="1" t="s">
        <v>111</v>
      </c>
      <c r="C30" s="34">
        <v>45596</v>
      </c>
      <c r="D30" s="21">
        <v>0</v>
      </c>
      <c r="E30" s="21">
        <v>91379.95</v>
      </c>
      <c r="F30" s="21">
        <v>38325.480000000003</v>
      </c>
      <c r="G30" s="21">
        <v>51482.09</v>
      </c>
      <c r="H30" s="21">
        <v>0</v>
      </c>
      <c r="I30" s="21">
        <v>0</v>
      </c>
    </row>
    <row r="31" spans="1:9" ht="15" customHeight="1" x14ac:dyDescent="0.25">
      <c r="A31" t="str">
        <f t="shared" si="0"/>
        <v>COLMENA ARL45626</v>
      </c>
      <c r="B31" s="1" t="s">
        <v>111</v>
      </c>
      <c r="C31" s="34">
        <v>45626</v>
      </c>
      <c r="D31" s="21">
        <v>0</v>
      </c>
      <c r="E31" s="21">
        <v>93566.14</v>
      </c>
      <c r="F31" s="21">
        <v>39384.53</v>
      </c>
      <c r="G31" s="21">
        <v>51696.55</v>
      </c>
      <c r="H31" s="21">
        <v>0</v>
      </c>
      <c r="I31" s="21">
        <v>0</v>
      </c>
    </row>
    <row r="32" spans="1:9" ht="15" customHeight="1" x14ac:dyDescent="0.25">
      <c r="A32" t="str">
        <f t="shared" si="0"/>
        <v>COLMENA ARL45657</v>
      </c>
      <c r="B32" s="1" t="s">
        <v>111</v>
      </c>
      <c r="C32" s="34">
        <v>45657</v>
      </c>
      <c r="D32" s="21">
        <v>0</v>
      </c>
      <c r="E32" s="21">
        <v>95442.66</v>
      </c>
      <c r="F32" s="21">
        <v>40358.870000000003</v>
      </c>
      <c r="G32" s="21">
        <v>52284.19</v>
      </c>
      <c r="H32" s="21">
        <v>0</v>
      </c>
      <c r="I32" s="21">
        <v>0</v>
      </c>
    </row>
    <row r="33" spans="1:9" ht="15" customHeight="1" x14ac:dyDescent="0.25">
      <c r="A33" t="str">
        <f t="shared" si="0"/>
        <v>COLMENA VIDA45596</v>
      </c>
      <c r="B33" s="1" t="s">
        <v>112</v>
      </c>
      <c r="C33" s="34">
        <v>45596</v>
      </c>
      <c r="D33" s="21">
        <v>1243.31</v>
      </c>
      <c r="E33" s="21">
        <v>0</v>
      </c>
      <c r="F33" s="21">
        <v>0</v>
      </c>
      <c r="G33" s="21">
        <v>0</v>
      </c>
      <c r="H33" s="21">
        <v>21564.61</v>
      </c>
      <c r="I33" s="21">
        <v>8456.08</v>
      </c>
    </row>
    <row r="34" spans="1:9" ht="15" customHeight="1" x14ac:dyDescent="0.25">
      <c r="A34" t="str">
        <f t="shared" si="0"/>
        <v>COLMENA VIDA45626</v>
      </c>
      <c r="B34" s="1" t="s">
        <v>112</v>
      </c>
      <c r="C34" s="34">
        <v>45626</v>
      </c>
      <c r="D34" s="21">
        <v>1240.44</v>
      </c>
      <c r="E34" s="21">
        <v>0</v>
      </c>
      <c r="F34" s="21">
        <v>0</v>
      </c>
      <c r="G34" s="21">
        <v>0</v>
      </c>
      <c r="H34" s="21">
        <v>21881.63</v>
      </c>
      <c r="I34" s="21">
        <v>8534.33</v>
      </c>
    </row>
    <row r="35" spans="1:9" ht="15" customHeight="1" x14ac:dyDescent="0.25">
      <c r="A35" t="str">
        <f t="shared" si="0"/>
        <v>COLMENA VIDA45657</v>
      </c>
      <c r="B35" s="1" t="s">
        <v>112</v>
      </c>
      <c r="C35" s="34">
        <v>45657</v>
      </c>
      <c r="D35" s="21">
        <v>1231.5899999999999</v>
      </c>
      <c r="E35" s="21">
        <v>0</v>
      </c>
      <c r="F35" s="21">
        <v>0</v>
      </c>
      <c r="G35" s="21">
        <v>0</v>
      </c>
      <c r="H35" s="21">
        <v>23174.59</v>
      </c>
      <c r="I35" s="21">
        <v>9031.33</v>
      </c>
    </row>
    <row r="36" spans="1:9" ht="15" customHeight="1" x14ac:dyDescent="0.25">
      <c r="A36" t="str">
        <f t="shared" si="0"/>
        <v>COLSANITAS45596</v>
      </c>
      <c r="B36" s="1" t="s">
        <v>113</v>
      </c>
      <c r="C36" s="34">
        <v>45596</v>
      </c>
      <c r="D36" s="21">
        <v>0</v>
      </c>
      <c r="E36" s="21">
        <v>5021.8500000000004</v>
      </c>
      <c r="F36" s="21">
        <v>1618.6</v>
      </c>
      <c r="G36" s="21">
        <v>47.55</v>
      </c>
      <c r="H36" s="21">
        <v>6307.1</v>
      </c>
      <c r="I36" s="21">
        <v>1527.5</v>
      </c>
    </row>
    <row r="37" spans="1:9" ht="15" customHeight="1" x14ac:dyDescent="0.25">
      <c r="A37" t="str">
        <f t="shared" si="0"/>
        <v>COLSANITAS45626</v>
      </c>
      <c r="B37" s="1" t="s">
        <v>113</v>
      </c>
      <c r="C37" s="34">
        <v>45626</v>
      </c>
      <c r="D37" s="21">
        <v>0</v>
      </c>
      <c r="E37" s="21">
        <v>5172.12</v>
      </c>
      <c r="F37" s="21">
        <v>1699.3</v>
      </c>
      <c r="G37" s="21">
        <v>47.67</v>
      </c>
      <c r="H37" s="21">
        <v>6492.86</v>
      </c>
      <c r="I37" s="21">
        <v>1455.51</v>
      </c>
    </row>
    <row r="38" spans="1:9" ht="15" customHeight="1" x14ac:dyDescent="0.25">
      <c r="A38" t="str">
        <f t="shared" si="0"/>
        <v>COLSANITAS45657</v>
      </c>
      <c r="B38" s="1" t="s">
        <v>113</v>
      </c>
      <c r="C38" s="34">
        <v>45657</v>
      </c>
      <c r="D38" s="21">
        <v>0</v>
      </c>
      <c r="E38" s="21">
        <v>5318.46</v>
      </c>
      <c r="F38" s="21">
        <v>1744.52</v>
      </c>
      <c r="G38" s="21">
        <v>48.09</v>
      </c>
      <c r="H38" s="21">
        <v>6749.45</v>
      </c>
      <c r="I38" s="21">
        <v>1908.2</v>
      </c>
    </row>
    <row r="39" spans="1:9" ht="15" customHeight="1" x14ac:dyDescent="0.25">
      <c r="A39" t="str">
        <f t="shared" si="0"/>
        <v>EQUIDAD VIDA45596</v>
      </c>
      <c r="B39" s="1" t="s">
        <v>27</v>
      </c>
      <c r="C39" s="34">
        <v>45596</v>
      </c>
      <c r="D39" s="21">
        <v>0</v>
      </c>
      <c r="E39" s="21">
        <v>10188.64</v>
      </c>
      <c r="F39" s="21">
        <v>10847.2</v>
      </c>
      <c r="G39" s="21">
        <v>17116.78</v>
      </c>
      <c r="H39" s="21">
        <v>16081.73</v>
      </c>
      <c r="I39" s="21">
        <v>10393.25</v>
      </c>
    </row>
    <row r="40" spans="1:9" ht="15" customHeight="1" x14ac:dyDescent="0.25">
      <c r="A40" t="str">
        <f t="shared" si="0"/>
        <v>EQUIDAD VIDA45626</v>
      </c>
      <c r="B40" s="1" t="s">
        <v>27</v>
      </c>
      <c r="C40" s="34">
        <v>45626</v>
      </c>
      <c r="D40" s="21">
        <v>0</v>
      </c>
      <c r="E40" s="21">
        <v>10237.32</v>
      </c>
      <c r="F40" s="21">
        <v>11015.19</v>
      </c>
      <c r="G40" s="21">
        <v>17281.55</v>
      </c>
      <c r="H40" s="21">
        <v>16132.39</v>
      </c>
      <c r="I40" s="21">
        <v>10353.719999999999</v>
      </c>
    </row>
    <row r="41" spans="1:9" ht="15" customHeight="1" x14ac:dyDescent="0.25">
      <c r="A41" t="str">
        <f t="shared" si="0"/>
        <v>EQUIDAD VIDA45657</v>
      </c>
      <c r="B41" s="1" t="s">
        <v>27</v>
      </c>
      <c r="C41" s="34">
        <v>45657</v>
      </c>
      <c r="D41" s="21">
        <v>0</v>
      </c>
      <c r="E41" s="21">
        <v>10307.24</v>
      </c>
      <c r="F41" s="21">
        <v>11208.77</v>
      </c>
      <c r="G41" s="21">
        <v>17382.490000000002</v>
      </c>
      <c r="H41" s="21">
        <v>16164.41</v>
      </c>
      <c r="I41" s="21">
        <v>10343.35</v>
      </c>
    </row>
    <row r="42" spans="1:9" ht="15" customHeight="1" x14ac:dyDescent="0.25">
      <c r="A42" t="str">
        <f t="shared" si="0"/>
        <v>ESTADO VIDA45596</v>
      </c>
      <c r="B42" s="1" t="s">
        <v>28</v>
      </c>
      <c r="C42" s="34">
        <v>45596</v>
      </c>
      <c r="D42" s="21">
        <v>1465.84</v>
      </c>
      <c r="E42" s="21">
        <v>0</v>
      </c>
      <c r="F42" s="21">
        <v>297.55</v>
      </c>
      <c r="G42" s="21">
        <v>1460.47</v>
      </c>
      <c r="H42" s="21">
        <v>21828.59</v>
      </c>
      <c r="I42" s="21">
        <v>14020.88</v>
      </c>
    </row>
    <row r="43" spans="1:9" ht="15" customHeight="1" x14ac:dyDescent="0.25">
      <c r="A43" t="str">
        <f t="shared" si="0"/>
        <v>ESTADO VIDA45626</v>
      </c>
      <c r="B43" s="1" t="s">
        <v>28</v>
      </c>
      <c r="C43" s="34">
        <v>45626</v>
      </c>
      <c r="D43" s="21">
        <v>1462.61</v>
      </c>
      <c r="E43" s="21">
        <v>0</v>
      </c>
      <c r="F43" s="21">
        <v>270.66000000000003</v>
      </c>
      <c r="G43" s="21">
        <v>1463.73</v>
      </c>
      <c r="H43" s="21">
        <v>21629.919999999998</v>
      </c>
      <c r="I43" s="21">
        <v>13806.46</v>
      </c>
    </row>
    <row r="44" spans="1:9" ht="15" customHeight="1" x14ac:dyDescent="0.25">
      <c r="A44" t="str">
        <f t="shared" si="0"/>
        <v>ESTADO VIDA45657</v>
      </c>
      <c r="B44" s="1" t="s">
        <v>28</v>
      </c>
      <c r="C44" s="34">
        <v>45657</v>
      </c>
      <c r="D44" s="21">
        <v>1466.64</v>
      </c>
      <c r="E44" s="21">
        <v>0</v>
      </c>
      <c r="F44" s="21">
        <v>277.73</v>
      </c>
      <c r="G44" s="21">
        <v>1473.57</v>
      </c>
      <c r="H44" s="21">
        <v>21886.26</v>
      </c>
      <c r="I44" s="21">
        <v>13941.81</v>
      </c>
    </row>
    <row r="45" spans="1:9" ht="15" customHeight="1" x14ac:dyDescent="0.25">
      <c r="A45" t="str">
        <f t="shared" si="0"/>
        <v>GLOBAL45596</v>
      </c>
      <c r="B45" s="1" t="s">
        <v>29</v>
      </c>
      <c r="C45" s="34">
        <v>45596</v>
      </c>
      <c r="D45" s="21">
        <v>218439.95</v>
      </c>
      <c r="E45" s="21">
        <v>0</v>
      </c>
      <c r="F45" s="21">
        <v>129.69</v>
      </c>
      <c r="G45" s="21">
        <v>370.24</v>
      </c>
      <c r="H45" s="21">
        <v>3218.15</v>
      </c>
      <c r="I45" s="21">
        <v>377.07</v>
      </c>
    </row>
    <row r="46" spans="1:9" ht="15" customHeight="1" x14ac:dyDescent="0.25">
      <c r="A46" t="str">
        <f t="shared" si="0"/>
        <v>GLOBAL45626</v>
      </c>
      <c r="B46" s="1" t="s">
        <v>29</v>
      </c>
      <c r="C46" s="34">
        <v>45626</v>
      </c>
      <c r="D46" s="21">
        <v>219945.12</v>
      </c>
      <c r="E46" s="21">
        <v>0</v>
      </c>
      <c r="F46" s="21">
        <v>129.22</v>
      </c>
      <c r="G46" s="21">
        <v>371.74</v>
      </c>
      <c r="H46" s="21">
        <v>2807.68</v>
      </c>
      <c r="I46" s="21">
        <v>388.22</v>
      </c>
    </row>
    <row r="47" spans="1:9" ht="15" customHeight="1" x14ac:dyDescent="0.25">
      <c r="A47" t="str">
        <f t="shared" si="0"/>
        <v>GLOBAL45657</v>
      </c>
      <c r="B47" s="1" t="s">
        <v>29</v>
      </c>
      <c r="C47" s="34">
        <v>45657</v>
      </c>
      <c r="D47" s="21">
        <v>222274.46</v>
      </c>
      <c r="E47" s="21">
        <v>0</v>
      </c>
      <c r="F47" s="21">
        <v>107.32</v>
      </c>
      <c r="G47" s="21">
        <v>365.01</v>
      </c>
      <c r="H47" s="21">
        <v>2826.82</v>
      </c>
      <c r="I47" s="21">
        <v>407.75</v>
      </c>
    </row>
    <row r="48" spans="1:9" ht="15" customHeight="1" x14ac:dyDescent="0.25">
      <c r="A48" t="str">
        <f t="shared" si="0"/>
        <v>MAPFRE VIDA45596</v>
      </c>
      <c r="B48" s="1" t="s">
        <v>30</v>
      </c>
      <c r="C48" s="34">
        <v>45596</v>
      </c>
      <c r="D48" s="21">
        <v>200513.51</v>
      </c>
      <c r="E48" s="21">
        <v>25.6</v>
      </c>
      <c r="F48" s="21">
        <v>716.36</v>
      </c>
      <c r="G48" s="21">
        <v>5466.27</v>
      </c>
      <c r="H48" s="21">
        <v>15472.82</v>
      </c>
      <c r="I48" s="21">
        <v>11762.84</v>
      </c>
    </row>
    <row r="49" spans="1:9" ht="15" customHeight="1" x14ac:dyDescent="0.25">
      <c r="A49" t="str">
        <f t="shared" si="0"/>
        <v>MAPFRE VIDA45626</v>
      </c>
      <c r="B49" s="1" t="s">
        <v>30</v>
      </c>
      <c r="C49" s="34">
        <v>45626</v>
      </c>
      <c r="D49" s="21">
        <v>201369.04</v>
      </c>
      <c r="E49" s="21">
        <v>24.47</v>
      </c>
      <c r="F49" s="21">
        <v>588.76</v>
      </c>
      <c r="G49" s="21">
        <v>5501.2</v>
      </c>
      <c r="H49" s="21">
        <v>15389.17</v>
      </c>
      <c r="I49" s="21">
        <v>11715.61</v>
      </c>
    </row>
    <row r="50" spans="1:9" ht="15" customHeight="1" x14ac:dyDescent="0.25">
      <c r="A50" t="str">
        <f t="shared" si="0"/>
        <v>MAPFRE VIDA45657</v>
      </c>
      <c r="B50" s="1" t="s">
        <v>30</v>
      </c>
      <c r="C50" s="34">
        <v>45657</v>
      </c>
      <c r="D50" s="21">
        <v>206914.66</v>
      </c>
      <c r="E50" s="21">
        <v>27.45</v>
      </c>
      <c r="F50" s="21">
        <v>792.28</v>
      </c>
      <c r="G50" s="21">
        <v>5695.26</v>
      </c>
      <c r="H50" s="21">
        <v>16221.05</v>
      </c>
      <c r="I50" s="21">
        <v>11377.85</v>
      </c>
    </row>
    <row r="51" spans="1:9" ht="15" customHeight="1" x14ac:dyDescent="0.25">
      <c r="A51" t="str">
        <f t="shared" si="0"/>
        <v>METLIFE45596</v>
      </c>
      <c r="B51" s="1" t="s">
        <v>31</v>
      </c>
      <c r="C51" s="34">
        <v>45596</v>
      </c>
      <c r="D51" s="21">
        <v>77698.64</v>
      </c>
      <c r="E51" s="21">
        <v>0</v>
      </c>
      <c r="F51" s="21">
        <v>0</v>
      </c>
      <c r="G51" s="21">
        <v>0</v>
      </c>
      <c r="H51" s="21">
        <v>48347.040000000001</v>
      </c>
      <c r="I51" s="21">
        <v>16294.37</v>
      </c>
    </row>
    <row r="52" spans="1:9" ht="15" customHeight="1" x14ac:dyDescent="0.25">
      <c r="A52" t="str">
        <f t="shared" si="0"/>
        <v>METLIFE45626</v>
      </c>
      <c r="B52" s="1" t="s">
        <v>31</v>
      </c>
      <c r="C52" s="34">
        <v>45626</v>
      </c>
      <c r="D52" s="21">
        <v>78746.080000000002</v>
      </c>
      <c r="E52" s="21">
        <v>0</v>
      </c>
      <c r="F52" s="21">
        <v>0</v>
      </c>
      <c r="G52" s="21">
        <v>0</v>
      </c>
      <c r="H52" s="21">
        <v>48465.27</v>
      </c>
      <c r="I52" s="21">
        <v>16386.240000000002</v>
      </c>
    </row>
    <row r="53" spans="1:9" ht="15" customHeight="1" x14ac:dyDescent="0.25">
      <c r="A53" t="str">
        <f t="shared" si="0"/>
        <v>METLIFE45657</v>
      </c>
      <c r="B53" s="1" t="s">
        <v>31</v>
      </c>
      <c r="C53" s="34">
        <v>45657</v>
      </c>
      <c r="D53" s="21">
        <v>79535.67</v>
      </c>
      <c r="E53" s="21">
        <v>0</v>
      </c>
      <c r="F53" s="21">
        <v>0</v>
      </c>
      <c r="G53" s="21">
        <v>0</v>
      </c>
      <c r="H53" s="21">
        <v>48011.11</v>
      </c>
      <c r="I53" s="21">
        <v>16123.69</v>
      </c>
    </row>
    <row r="54" spans="1:9" ht="15" customHeight="1" x14ac:dyDescent="0.25">
      <c r="A54" t="str">
        <f t="shared" si="0"/>
        <v>PANAMERICAN VIDA45596</v>
      </c>
      <c r="B54" s="1" t="s">
        <v>32</v>
      </c>
      <c r="C54" s="34">
        <v>45596</v>
      </c>
      <c r="D54" s="21">
        <v>1446.92</v>
      </c>
      <c r="E54" s="21">
        <v>0</v>
      </c>
      <c r="F54" s="21">
        <v>0</v>
      </c>
      <c r="G54" s="21">
        <v>0</v>
      </c>
      <c r="H54" s="21">
        <v>36133.279999999999</v>
      </c>
      <c r="I54" s="21">
        <v>14348.35</v>
      </c>
    </row>
    <row r="55" spans="1:9" ht="15" customHeight="1" x14ac:dyDescent="0.25">
      <c r="A55" t="str">
        <f t="shared" si="0"/>
        <v>PANAMERICAN VIDA45626</v>
      </c>
      <c r="B55" s="1" t="s">
        <v>32</v>
      </c>
      <c r="C55" s="34">
        <v>45626</v>
      </c>
      <c r="D55" s="21">
        <v>1465.97</v>
      </c>
      <c r="E55" s="21">
        <v>0</v>
      </c>
      <c r="F55" s="21">
        <v>0</v>
      </c>
      <c r="G55" s="21">
        <v>0</v>
      </c>
      <c r="H55" s="21">
        <v>37343.86</v>
      </c>
      <c r="I55" s="21">
        <v>14618.41</v>
      </c>
    </row>
    <row r="56" spans="1:9" ht="15" customHeight="1" x14ac:dyDescent="0.25">
      <c r="A56" t="str">
        <f t="shared" si="0"/>
        <v>PANAMERICAN VIDA45657</v>
      </c>
      <c r="B56" s="1" t="s">
        <v>32</v>
      </c>
      <c r="C56" s="34">
        <v>45657</v>
      </c>
      <c r="D56" s="21">
        <v>1496.65</v>
      </c>
      <c r="E56" s="21">
        <v>0</v>
      </c>
      <c r="F56" s="21">
        <v>0</v>
      </c>
      <c r="G56" s="21">
        <v>0</v>
      </c>
      <c r="H56" s="21">
        <v>38569.82</v>
      </c>
      <c r="I56" s="21">
        <v>15645.75</v>
      </c>
    </row>
    <row r="57" spans="1:9" ht="15" customHeight="1" x14ac:dyDescent="0.25">
      <c r="A57" t="str">
        <f t="shared" si="0"/>
        <v>POSITIVA45596</v>
      </c>
      <c r="B57" s="1" t="s">
        <v>33</v>
      </c>
      <c r="C57" s="34">
        <v>45596</v>
      </c>
      <c r="D57" s="21">
        <v>98499.51</v>
      </c>
      <c r="E57" s="21">
        <v>181071.9</v>
      </c>
      <c r="F57" s="21">
        <v>133902.54999999999</v>
      </c>
      <c r="G57" s="21">
        <v>137880.24</v>
      </c>
      <c r="H57" s="21">
        <v>36956.269999999997</v>
      </c>
      <c r="I57" s="21">
        <v>31563.72</v>
      </c>
    </row>
    <row r="58" spans="1:9" ht="15" customHeight="1" x14ac:dyDescent="0.25">
      <c r="A58" t="str">
        <f t="shared" si="0"/>
        <v>POSITIVA45626</v>
      </c>
      <c r="B58" s="1" t="s">
        <v>33</v>
      </c>
      <c r="C58" s="34">
        <v>45626</v>
      </c>
      <c r="D58" s="21">
        <v>98697.19</v>
      </c>
      <c r="E58" s="21">
        <v>180927.39</v>
      </c>
      <c r="F58" s="21">
        <v>137058.72</v>
      </c>
      <c r="G58" s="21">
        <v>137709.85999999999</v>
      </c>
      <c r="H58" s="21">
        <v>37968.01</v>
      </c>
      <c r="I58" s="21">
        <v>32217.63</v>
      </c>
    </row>
    <row r="59" spans="1:9" x14ac:dyDescent="0.25">
      <c r="A59" t="str">
        <f t="shared" si="0"/>
        <v>POSITIVA45657</v>
      </c>
      <c r="B59" s="1" t="s">
        <v>33</v>
      </c>
      <c r="C59" s="34">
        <v>45657</v>
      </c>
      <c r="D59" s="21">
        <v>98485.37</v>
      </c>
      <c r="E59" s="21">
        <v>180763.08</v>
      </c>
      <c r="F59" s="21">
        <v>139188.49</v>
      </c>
      <c r="G59" s="21">
        <v>142042.79999999999</v>
      </c>
      <c r="H59" s="21">
        <v>38106.79</v>
      </c>
      <c r="I59" s="21">
        <v>33011.129999999997</v>
      </c>
    </row>
    <row r="60" spans="1:9" x14ac:dyDescent="0.25">
      <c r="A60" t="str">
        <f t="shared" si="0"/>
        <v>SKANDIA45596</v>
      </c>
      <c r="B60" s="1" t="s">
        <v>105</v>
      </c>
      <c r="C60" s="34">
        <v>45596</v>
      </c>
      <c r="D60" s="21">
        <v>62591.54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1:9" x14ac:dyDescent="0.25">
      <c r="A61" t="str">
        <f t="shared" si="0"/>
        <v>SKANDIA45626</v>
      </c>
      <c r="B61" s="1" t="s">
        <v>105</v>
      </c>
      <c r="C61" s="34">
        <v>45626</v>
      </c>
      <c r="D61" s="21">
        <v>63645.35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9" x14ac:dyDescent="0.25">
      <c r="A62" t="str">
        <f t="shared" si="0"/>
        <v>SKANDIA45657</v>
      </c>
      <c r="B62" s="1" t="s">
        <v>105</v>
      </c>
      <c r="C62" s="34">
        <v>45657</v>
      </c>
      <c r="D62" s="21">
        <v>63783.519999999997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1:9" x14ac:dyDescent="0.25">
      <c r="A63" t="str">
        <f t="shared" si="0"/>
        <v>SURAMERICANA VIDA45596</v>
      </c>
      <c r="B63" s="1" t="s">
        <v>34</v>
      </c>
      <c r="C63" s="34">
        <v>45596</v>
      </c>
      <c r="D63" s="21">
        <v>226995.42</v>
      </c>
      <c r="E63" s="21">
        <v>295773.71999999997</v>
      </c>
      <c r="F63" s="21">
        <v>190495.26</v>
      </c>
      <c r="G63" s="21">
        <v>173558.88</v>
      </c>
      <c r="H63" s="21">
        <v>706988.6</v>
      </c>
      <c r="I63" s="21">
        <v>527113.54</v>
      </c>
    </row>
    <row r="64" spans="1:9" x14ac:dyDescent="0.25">
      <c r="A64" t="str">
        <f t="shared" si="0"/>
        <v>SURAMERICANA VIDA45626</v>
      </c>
      <c r="B64" s="1" t="s">
        <v>34</v>
      </c>
      <c r="C64" s="34">
        <v>45626</v>
      </c>
      <c r="D64" s="21">
        <v>226775.13</v>
      </c>
      <c r="E64" s="21">
        <v>295885.96999999997</v>
      </c>
      <c r="F64" s="21">
        <v>190715.27</v>
      </c>
      <c r="G64" s="21">
        <v>173955.33</v>
      </c>
      <c r="H64" s="21">
        <v>720711.26</v>
      </c>
      <c r="I64" s="21">
        <v>533735.04</v>
      </c>
    </row>
    <row r="65" spans="1:9" x14ac:dyDescent="0.25">
      <c r="A65" t="str">
        <f t="shared" si="0"/>
        <v>SURAMERICANA VIDA45657</v>
      </c>
      <c r="B65" s="1" t="s">
        <v>34</v>
      </c>
      <c r="C65" s="34">
        <v>45657</v>
      </c>
      <c r="D65" s="21">
        <v>232168.56</v>
      </c>
      <c r="E65" s="21">
        <v>295029.37</v>
      </c>
      <c r="F65" s="21">
        <v>187984.55</v>
      </c>
      <c r="G65" s="21">
        <v>178835.91</v>
      </c>
      <c r="H65" s="21">
        <v>732056.52</v>
      </c>
      <c r="I65" s="21">
        <v>539713.84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VIZLAY ANDREINA DURAN RAMIREZ</cp:lastModifiedBy>
  <dcterms:created xsi:type="dcterms:W3CDTF">2017-03-21T22:14:23Z</dcterms:created>
  <dcterms:modified xsi:type="dcterms:W3CDTF">2025-02-18T20:48:45Z</dcterms:modified>
</cp:coreProperties>
</file>